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5468" windowHeight="11256" activeTab="0"/>
  </bookViews>
  <sheets>
    <sheet name="Via_order" sheetId="1" r:id="rId1"/>
    <sheet name="Sheet2" sheetId="2" state="hidden" r:id="rId2"/>
    <sheet name="Sheet3" sheetId="3" state="hidden" r:id="rId3"/>
    <sheet name="Sheet4" sheetId="4" r:id="rId4"/>
  </sheets>
  <definedNames>
    <definedName name="_OP1">'Sheet2'!$K$31:$K$32</definedName>
    <definedName name="_OP2">'Sheet2'!$K$35:$K$36</definedName>
    <definedName name="_OP3">'Sheet2'!$K$40:$K$41</definedName>
    <definedName name="OvalQuikoin楕円型">'Sheet2'!$E$20:$E$38</definedName>
    <definedName name="Q品名">'Sheet2'!$K$20:$K$21</definedName>
    <definedName name="RoundQuikoin丸型">'Sheet2'!$E$41:$E$47</definedName>
    <definedName name="ThePouch角型">'Sheet2'!$E$53:$E$58</definedName>
    <definedName name="サイズ">'Sheet2'!$M$3:$M$8</definedName>
    <definedName name="サイズ区分">'Sheet2'!$M$2:$M$7</definedName>
    <definedName name="決済方法選択">'Sheet2'!$K$3:$K$7</definedName>
    <definedName name="代金引換額">'Sheet2'!$E$3:$I$6</definedName>
    <definedName name="担当者選択_必須">'Sheet2'!$H$10:$H$17</definedName>
    <definedName name="伝票区分_必須">'Sheet2'!$E$10:$E$13</definedName>
    <definedName name="納品エリア選択">'Sheet2'!$B$3:$B$51</definedName>
    <definedName name="本体プリント">'Sheet2'!$K$27:$K$28</definedName>
  </definedNames>
  <calcPr fullCalcOnLoad="1"/>
</workbook>
</file>

<file path=xl/sharedStrings.xml><?xml version="1.0" encoding="utf-8"?>
<sst xmlns="http://schemas.openxmlformats.org/spreadsheetml/2006/main" count="217" uniqueCount="189">
  <si>
    <t>選択：Description（品名）</t>
  </si>
  <si>
    <t>自動設定</t>
  </si>
  <si>
    <t>オプション1　裏面プリント</t>
  </si>
  <si>
    <t>オプション2　ポリバッグ</t>
  </si>
  <si>
    <t>オプション3　ボールチェーン</t>
  </si>
  <si>
    <t>表面プリント</t>
  </si>
  <si>
    <t>Translucent Deep Blue</t>
  </si>
  <si>
    <t>F print</t>
  </si>
  <si>
    <t>B print</t>
  </si>
  <si>
    <t>Body price</t>
  </si>
  <si>
    <t>Bp price</t>
  </si>
  <si>
    <t>単価</t>
  </si>
  <si>
    <t>品番（自動表示）</t>
  </si>
  <si>
    <t>追加料金（合計加算）</t>
  </si>
  <si>
    <t>＊訂正する場合はセルを選択してDeleteキーを押下</t>
  </si>
  <si>
    <t>沖   縄</t>
  </si>
  <si>
    <t>配送先</t>
  </si>
  <si>
    <t>以上</t>
  </si>
  <si>
    <t>未満</t>
  </si>
  <si>
    <t>代引き</t>
  </si>
  <si>
    <t>未設定</t>
  </si>
  <si>
    <t>適用額</t>
  </si>
  <si>
    <t>運賃</t>
  </si>
  <si>
    <t>代金引換発送</t>
  </si>
  <si>
    <t>代金銀行振込み</t>
  </si>
  <si>
    <t>決済方法</t>
  </si>
  <si>
    <t>サイズ区分</t>
  </si>
  <si>
    <t>VIA TRANSPORTS</t>
  </si>
  <si>
    <t>発　　注　　書</t>
  </si>
  <si>
    <t>納　　品　　書</t>
  </si>
  <si>
    <t>担当者選択（必須）</t>
  </si>
  <si>
    <t>金子 宛</t>
  </si>
  <si>
    <t>岩田 宛</t>
  </si>
  <si>
    <t>伝票区分を選択（必須）</t>
  </si>
  <si>
    <t>F</t>
  </si>
  <si>
    <t>住 所</t>
  </si>
  <si>
    <t>見 積 書（3週間有効）</t>
  </si>
  <si>
    <r>
      <rPr>
        <sz val="9"/>
        <rFont val="Arial Unicode MS"/>
        <family val="3"/>
      </rPr>
      <t>商品代合計</t>
    </r>
  </si>
  <si>
    <r>
      <rPr>
        <sz val="9"/>
        <rFont val="Arial Unicode MS"/>
        <family val="3"/>
      </rPr>
      <t>送料</t>
    </r>
  </si>
  <si>
    <r>
      <rPr>
        <sz val="9"/>
        <rFont val="Arial Unicode MS"/>
        <family val="3"/>
      </rPr>
      <t>代引き手数料</t>
    </r>
  </si>
  <si>
    <r>
      <rPr>
        <sz val="9"/>
        <rFont val="Arial Unicode MS"/>
        <family val="3"/>
      </rPr>
      <t>消費税</t>
    </r>
  </si>
  <si>
    <r>
      <t>TEL</t>
    </r>
    <r>
      <rPr>
        <sz val="9"/>
        <rFont val="Arial Unicode MS"/>
        <family val="3"/>
      </rPr>
      <t>：</t>
    </r>
    <r>
      <rPr>
        <sz val="9"/>
        <rFont val="Comic Sans MS"/>
        <family val="4"/>
      </rPr>
      <t>03-3792-4116</t>
    </r>
    <r>
      <rPr>
        <sz val="9"/>
        <rFont val="Arial Unicode MS"/>
        <family val="3"/>
      </rPr>
      <t>　</t>
    </r>
    <r>
      <rPr>
        <sz val="9"/>
        <rFont val="Comic Sans MS"/>
        <family val="4"/>
      </rPr>
      <t>FAX</t>
    </r>
    <r>
      <rPr>
        <sz val="9"/>
        <rFont val="Arial Unicode MS"/>
        <family val="3"/>
      </rPr>
      <t>：</t>
    </r>
    <r>
      <rPr>
        <sz val="9"/>
        <rFont val="Comic Sans MS"/>
        <family val="4"/>
      </rPr>
      <t>03-3792-4166</t>
    </r>
  </si>
  <si>
    <t>着荷　時間指定</t>
  </si>
  <si>
    <t>日　付</t>
  </si>
  <si>
    <t>商品単価（自動計算）</t>
  </si>
  <si>
    <t>オーダー数量（自動計算）</t>
  </si>
  <si>
    <t>個　単価適用</t>
  </si>
  <si>
    <t>Option1</t>
  </si>
  <si>
    <t>Option2</t>
  </si>
  <si>
    <t>Option3</t>
  </si>
  <si>
    <t>プリント色の選択</t>
  </si>
  <si>
    <t>Opaque Red</t>
  </si>
  <si>
    <t>2000R</t>
  </si>
  <si>
    <t>Item#</t>
  </si>
  <si>
    <t>pieces</t>
  </si>
  <si>
    <t>KEYCODE</t>
  </si>
  <si>
    <t>Item No.</t>
  </si>
  <si>
    <t>Description</t>
  </si>
  <si>
    <t>Product Clor</t>
  </si>
  <si>
    <t>Imprint Color</t>
  </si>
  <si>
    <t>pcs/each color</t>
  </si>
  <si>
    <t>Total(in pieces)</t>
  </si>
  <si>
    <t>Round Quikoin(丸型）</t>
  </si>
  <si>
    <t>Oval Quikoin(楕円型）</t>
  </si>
  <si>
    <t>Translucent Deep Red</t>
  </si>
  <si>
    <t>Translucent Deep Green</t>
  </si>
  <si>
    <t>Translucent Deep Purple</t>
  </si>
  <si>
    <t>Translucent Deep Teal</t>
  </si>
  <si>
    <t>Opaque Fashion Pink</t>
  </si>
  <si>
    <t>Opaque Navy Blue</t>
  </si>
  <si>
    <t>Translucent Neon Yellow</t>
  </si>
  <si>
    <t>Translucent Neon Pink</t>
  </si>
  <si>
    <t>Translucent Neon Orange</t>
  </si>
  <si>
    <t>Translucent Neon Green</t>
  </si>
  <si>
    <t>Opaque Black</t>
  </si>
  <si>
    <t>Opaque Grey</t>
  </si>
  <si>
    <t>Opaque Brown</t>
  </si>
  <si>
    <t>Opaque Blue</t>
  </si>
  <si>
    <t>Opaque Green</t>
  </si>
  <si>
    <t>Opaque Yellow</t>
  </si>
  <si>
    <t>Opaque Orange</t>
  </si>
  <si>
    <t>貴社名（口座登録名称）</t>
  </si>
  <si>
    <t>納品先</t>
  </si>
  <si>
    <t>特記事項</t>
  </si>
  <si>
    <t>TEL/FAX</t>
  </si>
  <si>
    <t>発注確認書  発注に関する注意事項ですのでこちらを確認していただきご発注ください</t>
  </si>
  <si>
    <t>本体カラー/数量を選択（各色のミニマムは50個）</t>
  </si>
  <si>
    <t>数量</t>
  </si>
  <si>
    <t>追加料金（単価加算）</t>
  </si>
  <si>
    <t>送料</t>
  </si>
  <si>
    <t>商品代金合計/5万円以上は無償となります。</t>
  </si>
  <si>
    <t>自動計算/総額によって異なります。</t>
  </si>
  <si>
    <t>→</t>
  </si>
  <si>
    <r>
      <rPr>
        <sz val="9"/>
        <rFont val="Arial Unicode MS"/>
        <family val="3"/>
      </rPr>
      <t>伝票</t>
    </r>
    <r>
      <rPr>
        <sz val="9"/>
        <rFont val="Comic Sans MS"/>
        <family val="4"/>
      </rPr>
      <t>No</t>
    </r>
  </si>
  <si>
    <r>
      <rPr>
        <sz val="9"/>
        <rFont val="Arial Unicode MS"/>
        <family val="3"/>
      </rPr>
      <t>〒</t>
    </r>
    <r>
      <rPr>
        <sz val="9"/>
        <rFont val="Comic Sans MS"/>
        <family val="4"/>
      </rPr>
      <t>150-0022</t>
    </r>
    <r>
      <rPr>
        <sz val="9"/>
        <rFont val="Arial Unicode MS"/>
        <family val="3"/>
      </rPr>
      <t>　東京都渋谷区恵比寿南</t>
    </r>
    <r>
      <rPr>
        <sz val="9"/>
        <rFont val="Comic Sans MS"/>
        <family val="4"/>
      </rPr>
      <t>1-2-10-201</t>
    </r>
  </si>
  <si>
    <r>
      <rPr>
        <b/>
        <sz val="9"/>
        <rFont val="Arial Unicode MS"/>
        <family val="3"/>
      </rPr>
      <t>総額</t>
    </r>
  </si>
  <si>
    <t>A</t>
  </si>
  <si>
    <t>B</t>
  </si>
  <si>
    <t>C</t>
  </si>
  <si>
    <t>D</t>
  </si>
  <si>
    <t>E</t>
  </si>
  <si>
    <t>東   京</t>
  </si>
  <si>
    <t>神奈川</t>
  </si>
  <si>
    <t>埼   玉</t>
  </si>
  <si>
    <t>千   葉</t>
  </si>
  <si>
    <t>静   岡</t>
  </si>
  <si>
    <t>茨   城</t>
  </si>
  <si>
    <t>栃   木</t>
  </si>
  <si>
    <t>群   馬</t>
  </si>
  <si>
    <t>山   梨</t>
  </si>
  <si>
    <t>愛   知</t>
  </si>
  <si>
    <t>福   島</t>
  </si>
  <si>
    <t>長   野</t>
  </si>
  <si>
    <t>岐   阜</t>
  </si>
  <si>
    <t>三   重</t>
  </si>
  <si>
    <t>宮   城</t>
  </si>
  <si>
    <t>京   都</t>
  </si>
  <si>
    <t>大   阪</t>
  </si>
  <si>
    <t>兵   庫</t>
  </si>
  <si>
    <t>新   潟</t>
  </si>
  <si>
    <t>滋   賀</t>
  </si>
  <si>
    <t>和歌山</t>
  </si>
  <si>
    <t>奈   良</t>
  </si>
  <si>
    <t>石   川</t>
  </si>
  <si>
    <t>福   井</t>
  </si>
  <si>
    <t>富   山</t>
  </si>
  <si>
    <t>岡   山</t>
  </si>
  <si>
    <t>広   島</t>
  </si>
  <si>
    <t>島   根</t>
  </si>
  <si>
    <t>高   知</t>
  </si>
  <si>
    <t>徳   島</t>
  </si>
  <si>
    <t>鳥   取</t>
  </si>
  <si>
    <t>山   形</t>
  </si>
  <si>
    <t>山   口</t>
  </si>
  <si>
    <t>愛   媛</t>
  </si>
  <si>
    <t>香   川</t>
  </si>
  <si>
    <t>岩   手</t>
  </si>
  <si>
    <t>福   岡</t>
  </si>
  <si>
    <t>秋   田</t>
  </si>
  <si>
    <t>青   森</t>
  </si>
  <si>
    <t>佐   賀</t>
  </si>
  <si>
    <t>熊   本</t>
  </si>
  <si>
    <t>大   分</t>
  </si>
  <si>
    <t>長   崎</t>
  </si>
  <si>
    <t>宮   崎</t>
  </si>
  <si>
    <t>鹿児島</t>
  </si>
  <si>
    <t>via使用欄：（その他オプション）</t>
  </si>
  <si>
    <t>プリントカラー</t>
  </si>
  <si>
    <t>プリントカラー/追加色</t>
  </si>
  <si>
    <t>納品エリア選択</t>
  </si>
  <si>
    <t>品名</t>
  </si>
  <si>
    <t>本体/表　プリント</t>
  </si>
  <si>
    <t>追加プリント</t>
  </si>
  <si>
    <t>ポリバッグ</t>
  </si>
  <si>
    <t>ボールチェーン</t>
  </si>
  <si>
    <t>本体カラー</t>
  </si>
  <si>
    <t>裏面プリント　あり</t>
  </si>
  <si>
    <t>裏面プリント　無し</t>
  </si>
  <si>
    <t>ﾎﾟﾘﾊﾞｯｸﾞ　入り</t>
  </si>
  <si>
    <t>ﾎﾟﾘﾊﾞｯｸﾞ　無し</t>
  </si>
  <si>
    <t>ﾎﾞｰﾙﾁｪｰﾝ　あり</t>
  </si>
  <si>
    <t>ﾎﾞｰﾙﾁｪｰﾝ　無し</t>
  </si>
  <si>
    <t>本体プリント   あり （価格に 版代 プリント代 込み）</t>
  </si>
  <si>
    <t>COIN HOLDER
(コインケース)</t>
  </si>
  <si>
    <t>Opaque Brown</t>
  </si>
  <si>
    <t>OvalQuikoin楕円型</t>
  </si>
  <si>
    <t>RoundQuikoin丸型</t>
  </si>
  <si>
    <t>代金引換額</t>
  </si>
  <si>
    <t>＊上記と異なる場合はご記入ください</t>
  </si>
  <si>
    <t>銀行振込口座名義</t>
  </si>
  <si>
    <t>黄色項目（必須）を選択または記入していただくと、自動計算します</t>
  </si>
  <si>
    <t>配送先エリア選択（必須）</t>
  </si>
  <si>
    <t>月締め請求</t>
  </si>
  <si>
    <t>Opaque White</t>
  </si>
  <si>
    <t>決済手数料</t>
  </si>
  <si>
    <r>
      <t>決済方法選択  (必須</t>
    </r>
    <r>
      <rPr>
        <sz val="9"/>
        <color indexed="10"/>
        <rFont val="Arial Unicode MS"/>
        <family val="3"/>
      </rPr>
      <t>)</t>
    </r>
  </si>
  <si>
    <t>決済方法選択（必須）</t>
  </si>
  <si>
    <t>北海道</t>
  </si>
  <si>
    <t>沖   縄100以下</t>
  </si>
  <si>
    <t>クロネコ掛け払い</t>
  </si>
  <si>
    <t>浦田 宛</t>
  </si>
  <si>
    <t>新房 宛</t>
  </si>
  <si>
    <t>佐藤 宛</t>
  </si>
  <si>
    <t>伊藤 宛</t>
  </si>
  <si>
    <t>　　　　株式会社ビアトランスポーツ</t>
  </si>
  <si>
    <t>　　　　三井住友銀行恵比寿支店 普通7102861</t>
  </si>
  <si>
    <t>　　　　三菱UFJ銀行原宿支店 普通3652404</t>
  </si>
  <si>
    <t>　　　　みずほ銀行恵比寿支店 普通1741659</t>
  </si>
  <si>
    <t>　　　 【振込先】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</si>
</sst>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aaa\)"/>
    <numFmt numFmtId="177" formatCode="&quot;Yes&quot;;&quot;Yes&quot;;&quot;No&quot;"/>
    <numFmt numFmtId="178" formatCode="&quot;True&quot;;&quot;True&quot;;&quot;False&quot;"/>
    <numFmt numFmtId="179" formatCode="&quot;On&quot;;&quot;On&quot;;&quot;Off&quot;"/>
    <numFmt numFmtId="180" formatCode="[$€-2]\ #,##0.00_);[Red]\([$€-2]\ #,##0.00\)"/>
    <numFmt numFmtId="181" formatCode="[$¥-411]#,##0.00;[$¥-411]#,##0.00"/>
    <numFmt numFmtId="182" formatCode="[$¥-411]#,##0.000;[$¥-411]#,##0.000"/>
    <numFmt numFmtId="183" formatCode="[$¥-411]#,##0.0;[$¥-411]#,##0.0"/>
    <numFmt numFmtId="184" formatCode="[$¥-411]#,##0;[$¥-411]#,##0"/>
    <numFmt numFmtId="185" formatCode="yyyy&quot;年&quot;m&quot;月&quot;d&quot;日&quot;;@"/>
  </numFmts>
  <fonts count="55">
    <font>
      <sz val="12"/>
      <name val="Osaka"/>
      <family val="3"/>
    </font>
    <font>
      <sz val="11"/>
      <color indexed="8"/>
      <name val="ＭＳ Ｐゴシック"/>
      <family val="3"/>
    </font>
    <font>
      <sz val="6"/>
      <name val="Osaka"/>
      <family val="3"/>
    </font>
    <font>
      <sz val="10"/>
      <name val="ＭＳ Ｐゴシック"/>
      <family val="3"/>
    </font>
    <font>
      <sz val="10"/>
      <name val="Osaka"/>
      <family val="3"/>
    </font>
    <font>
      <sz val="9"/>
      <name val="Comic Sans MS"/>
      <family val="4"/>
    </font>
    <font>
      <sz val="9"/>
      <name val="Arial Unicode MS"/>
      <family val="3"/>
    </font>
    <font>
      <u val="single"/>
      <sz val="9"/>
      <name val="Arial Unicode MS"/>
      <family val="3"/>
    </font>
    <font>
      <b/>
      <sz val="9"/>
      <name val="Arial Unicode MS"/>
      <family val="3"/>
    </font>
    <font>
      <sz val="9"/>
      <color indexed="10"/>
      <name val="Arial Unicode MS"/>
      <family val="3"/>
    </font>
    <font>
      <b/>
      <i/>
      <sz val="9"/>
      <name val="Comic Sans MS"/>
      <family val="4"/>
    </font>
    <font>
      <b/>
      <sz val="9"/>
      <name val="Comic Sans MS"/>
      <family val="4"/>
    </font>
    <font>
      <sz val="20"/>
      <name val="Arial Unicode MS"/>
      <family val="3"/>
    </font>
    <font>
      <b/>
      <sz val="10"/>
      <name val="Comic Sans MS"/>
      <family val="4"/>
    </font>
    <font>
      <u val="single"/>
      <sz val="12"/>
      <color indexed="12"/>
      <name val="Osaka"/>
      <family val="3"/>
    </font>
    <font>
      <u val="single"/>
      <sz val="9"/>
      <color indexed="12"/>
      <name val="Arial Unicode MS"/>
      <family val="3"/>
    </font>
    <font>
      <sz val="9"/>
      <color indexed="9"/>
      <name val="Arial Unicode MS"/>
      <family val="3"/>
    </font>
    <font>
      <u val="single"/>
      <sz val="12"/>
      <color indexed="20"/>
      <name val="Osaka"/>
      <family val="3"/>
    </font>
    <font>
      <u val="single"/>
      <sz val="10"/>
      <color indexed="12"/>
      <name val="Osaka"/>
      <family val="3"/>
    </font>
    <font>
      <b/>
      <sz val="18"/>
      <color indexed="56"/>
      <name val="ＭＳ Ｐゴシック"/>
      <family val="3"/>
    </font>
    <font>
      <b/>
      <sz val="15"/>
      <color indexed="56"/>
      <name val="ＭＳ Ｐゴシック"/>
      <family val="3"/>
    </font>
    <font>
      <b/>
      <sz val="11"/>
      <color indexed="56"/>
      <name val="ＭＳ Ｐゴシック"/>
      <family val="3"/>
    </font>
    <font>
      <b/>
      <u val="single"/>
      <sz val="10"/>
      <color indexed="12"/>
      <name val="Arial Unicode MS"/>
      <family val="3"/>
    </font>
    <font>
      <sz val="13"/>
      <name val="Arial Unicode MS"/>
      <family val="3"/>
    </font>
    <font>
      <b/>
      <sz val="13"/>
      <name val="Osaka"/>
      <family val="3"/>
    </font>
    <font>
      <b/>
      <sz val="14"/>
      <name val="Arial Unicode MS"/>
      <family val="3"/>
    </font>
    <font>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Arial Unicode MS"/>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medium"/>
      <top/>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bottom style="thin"/>
    </border>
    <border>
      <left/>
      <right/>
      <top style="medium"/>
      <bottom style="thin"/>
    </border>
    <border>
      <left/>
      <right/>
      <top style="thin"/>
      <bottom style="thin"/>
    </border>
    <border>
      <left style="medium"/>
      <right style="thin"/>
      <top style="thin"/>
      <bottom>
        <color indexed="63"/>
      </bottom>
    </border>
    <border>
      <left style="thin"/>
      <right style="thin"/>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medium"/>
      <right/>
      <top style="medium"/>
      <bottom>
        <color indexed="63"/>
      </bottom>
    </border>
    <border>
      <left style="medium"/>
      <right style="medium"/>
      <top style="thin"/>
      <bottom>
        <color indexed="63"/>
      </botto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right style="medium"/>
      <top style="medium"/>
      <bottom style="thin"/>
    </border>
    <border>
      <left style="thin"/>
      <right style="medium"/>
      <top style="medium"/>
      <bottom style="thin"/>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style="double"/>
    </border>
    <border>
      <left/>
      <right style="thin"/>
      <top style="thin"/>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19" fillId="0" borderId="0" applyNumberFormat="0" applyFill="0" applyBorder="0" applyAlignment="0" applyProtection="0"/>
    <xf numFmtId="0" fontId="42" fillId="23" borderId="1" applyNumberFormat="0" applyAlignment="0" applyProtection="0"/>
    <xf numFmtId="0" fontId="43" fillId="24"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5" borderId="2" applyNumberFormat="0" applyFont="0" applyAlignment="0" applyProtection="0"/>
    <xf numFmtId="0" fontId="44" fillId="0" borderId="3" applyNumberFormat="0" applyFill="0" applyAlignment="0" applyProtection="0"/>
    <xf numFmtId="0" fontId="45" fillId="26" borderId="0" applyNumberFormat="0" applyBorder="0" applyAlignment="0" applyProtection="0"/>
    <xf numFmtId="0" fontId="46" fillId="27"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48"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28" borderId="4" applyNumberFormat="0" applyAlignment="0" applyProtection="0"/>
    <xf numFmtId="0" fontId="17" fillId="0" borderId="0" applyNumberFormat="0" applyFill="0" applyBorder="0" applyAlignment="0" applyProtection="0"/>
    <xf numFmtId="0" fontId="53" fillId="29" borderId="0" applyNumberFormat="0" applyBorder="0" applyAlignment="0" applyProtection="0"/>
  </cellStyleXfs>
  <cellXfs count="147">
    <xf numFmtId="0" fontId="0" fillId="0" borderId="0" xfId="0" applyAlignment="1">
      <alignment/>
    </xf>
    <xf numFmtId="0" fontId="0" fillId="0" borderId="0" xfId="0" applyAlignment="1" applyProtection="1">
      <alignment vertical="center"/>
      <protection/>
    </xf>
    <xf numFmtId="0" fontId="0" fillId="0" borderId="0" xfId="0" applyAlignment="1" applyProtection="1">
      <alignment horizontal="left" vertical="center" indent="1"/>
      <protection/>
    </xf>
    <xf numFmtId="42" fontId="0" fillId="0" borderId="0" xfId="0" applyNumberFormat="1" applyAlignment="1" applyProtection="1">
      <alignment vertical="center"/>
      <protection/>
    </xf>
    <xf numFmtId="0" fontId="0" fillId="0" borderId="0" xfId="0" applyAlignment="1" applyProtection="1">
      <alignment horizontal="center" vertical="center"/>
      <protection/>
    </xf>
    <xf numFmtId="0" fontId="0" fillId="0" borderId="10" xfId="0" applyBorder="1" applyAlignment="1" applyProtection="1">
      <alignment horizontal="left" vertical="center" indent="1"/>
      <protection/>
    </xf>
    <xf numFmtId="42" fontId="0" fillId="0" borderId="11" xfId="0" applyNumberFormat="1" applyBorder="1" applyAlignment="1" applyProtection="1">
      <alignment vertical="center"/>
      <protection/>
    </xf>
    <xf numFmtId="42" fontId="0" fillId="0" borderId="12" xfId="0" applyNumberFormat="1" applyBorder="1" applyAlignment="1" applyProtection="1">
      <alignment vertical="center"/>
      <protection/>
    </xf>
    <xf numFmtId="42" fontId="0" fillId="0" borderId="13" xfId="0" applyNumberFormat="1" applyBorder="1" applyAlignment="1" applyProtection="1">
      <alignment vertical="center"/>
      <protection/>
    </xf>
    <xf numFmtId="42" fontId="0" fillId="0" borderId="14" xfId="0" applyNumberFormat="1" applyBorder="1" applyAlignment="1" applyProtection="1">
      <alignment vertical="center"/>
      <protection/>
    </xf>
    <xf numFmtId="0" fontId="0" fillId="0" borderId="14" xfId="0" applyBorder="1" applyAlignment="1" applyProtection="1">
      <alignment vertical="center"/>
      <protection/>
    </xf>
    <xf numFmtId="0" fontId="0" fillId="0" borderId="14" xfId="0" applyBorder="1" applyAlignment="1" applyProtection="1">
      <alignment horizontal="center" vertical="center" shrinkToFit="1"/>
      <protection/>
    </xf>
    <xf numFmtId="0" fontId="0" fillId="0" borderId="15" xfId="0" applyBorder="1" applyAlignment="1" applyProtection="1">
      <alignment horizontal="left" vertical="center" indent="1"/>
      <protection/>
    </xf>
    <xf numFmtId="42" fontId="0" fillId="0" borderId="16" xfId="0" applyNumberFormat="1" applyBorder="1" applyAlignment="1" applyProtection="1">
      <alignment vertical="center"/>
      <protection/>
    </xf>
    <xf numFmtId="42" fontId="0" fillId="0" borderId="17" xfId="0" applyNumberFormat="1" applyBorder="1" applyAlignment="1" applyProtection="1">
      <alignment vertical="center"/>
      <protection/>
    </xf>
    <xf numFmtId="42" fontId="0" fillId="0" borderId="18" xfId="0" applyNumberFormat="1" applyBorder="1" applyAlignment="1" applyProtection="1">
      <alignment vertical="center"/>
      <protection/>
    </xf>
    <xf numFmtId="42" fontId="0" fillId="0" borderId="19" xfId="0" applyNumberFormat="1" applyBorder="1" applyAlignment="1" applyProtection="1">
      <alignment vertical="center"/>
      <protection/>
    </xf>
    <xf numFmtId="42" fontId="0" fillId="0" borderId="20" xfId="0" applyNumberForma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horizontal="left" vertical="center" indent="1"/>
      <protection/>
    </xf>
    <xf numFmtId="42" fontId="0" fillId="0" borderId="23" xfId="0" applyNumberFormat="1" applyBorder="1" applyAlignment="1" applyProtection="1">
      <alignment vertical="center"/>
      <protection/>
    </xf>
    <xf numFmtId="42" fontId="0" fillId="0" borderId="22" xfId="0" applyNumberFormat="1" applyBorder="1" applyAlignment="1" applyProtection="1">
      <alignment vertical="center"/>
      <protection/>
    </xf>
    <xf numFmtId="42" fontId="0" fillId="0" borderId="24" xfId="0" applyNumberFormat="1" applyBorder="1" applyAlignment="1" applyProtection="1">
      <alignment vertical="center"/>
      <protection/>
    </xf>
    <xf numFmtId="42" fontId="0" fillId="0" borderId="25" xfId="0" applyNumberFormat="1" applyBorder="1" applyAlignment="1" applyProtection="1">
      <alignment vertical="center"/>
      <protection/>
    </xf>
    <xf numFmtId="42" fontId="0" fillId="0" borderId="26" xfId="0" applyNumberFormat="1" applyBorder="1" applyAlignment="1" applyProtection="1">
      <alignment vertical="center"/>
      <protection/>
    </xf>
    <xf numFmtId="0" fontId="0" fillId="0" borderId="26" xfId="0" applyBorder="1" applyAlignment="1" applyProtection="1">
      <alignment vertical="center"/>
      <protection/>
    </xf>
    <xf numFmtId="0" fontId="3" fillId="0" borderId="26" xfId="0" applyFont="1" applyBorder="1" applyAlignment="1" applyProtection="1">
      <alignment horizontal="center" vertical="center"/>
      <protection/>
    </xf>
    <xf numFmtId="0" fontId="0" fillId="0" borderId="27" xfId="0" applyBorder="1" applyAlignment="1" applyProtection="1">
      <alignment vertical="center"/>
      <protection/>
    </xf>
    <xf numFmtId="42" fontId="0" fillId="0" borderId="28" xfId="0" applyNumberFormat="1" applyBorder="1" applyAlignment="1" applyProtection="1">
      <alignment vertical="center"/>
      <protection/>
    </xf>
    <xf numFmtId="42" fontId="0" fillId="0" borderId="29" xfId="0" applyNumberFormat="1" applyBorder="1" applyAlignment="1" applyProtection="1">
      <alignment vertical="center"/>
      <protection/>
    </xf>
    <xf numFmtId="42" fontId="0" fillId="0" borderId="30" xfId="0" applyNumberFormat="1" applyBorder="1" applyAlignment="1" applyProtection="1">
      <alignment vertical="center"/>
      <protection/>
    </xf>
    <xf numFmtId="42" fontId="0" fillId="0" borderId="27" xfId="0" applyNumberFormat="1" applyBorder="1" applyAlignment="1" applyProtection="1">
      <alignment vertical="center"/>
      <protection/>
    </xf>
    <xf numFmtId="0" fontId="0" fillId="0" borderId="28" xfId="0" applyBorder="1" applyAlignment="1" applyProtection="1">
      <alignment horizontal="left" vertical="center" indent="1"/>
      <protection/>
    </xf>
    <xf numFmtId="42" fontId="0" fillId="0" borderId="31" xfId="0" applyNumberFormat="1" applyBorder="1" applyAlignment="1" applyProtection="1">
      <alignment vertical="center"/>
      <protection/>
    </xf>
    <xf numFmtId="0" fontId="0" fillId="0" borderId="0" xfId="0"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0" fillId="0" borderId="0" xfId="0" applyNumberFormat="1" applyAlignment="1" applyProtection="1">
      <alignment vertical="center"/>
      <protection/>
    </xf>
    <xf numFmtId="0" fontId="0" fillId="0" borderId="0" xfId="0" applyAlignment="1">
      <alignment textRotation="180"/>
    </xf>
    <xf numFmtId="0" fontId="6" fillId="30" borderId="14" xfId="0" applyFont="1" applyFill="1" applyBorder="1" applyAlignment="1" applyProtection="1">
      <alignment horizontal="center" vertical="center" shrinkToFit="1"/>
      <protection locked="0"/>
    </xf>
    <xf numFmtId="49" fontId="5" fillId="0" borderId="32" xfId="0" applyNumberFormat="1" applyFont="1" applyBorder="1" applyAlignment="1" applyProtection="1">
      <alignment horizontal="center" vertical="center"/>
      <protection locked="0"/>
    </xf>
    <xf numFmtId="0" fontId="0" fillId="0" borderId="24" xfId="0" applyBorder="1" applyAlignment="1">
      <alignment/>
    </xf>
    <xf numFmtId="0" fontId="0" fillId="0" borderId="24" xfId="0" applyBorder="1" applyAlignment="1">
      <alignment horizontal="center"/>
    </xf>
    <xf numFmtId="41" fontId="0" fillId="0" borderId="24" xfId="0" applyNumberFormat="1" applyBorder="1" applyAlignment="1">
      <alignment/>
    </xf>
    <xf numFmtId="0" fontId="6" fillId="0" borderId="0" xfId="0" applyFont="1" applyAlignment="1" applyProtection="1">
      <alignment vertical="center"/>
      <protection locked="0"/>
    </xf>
    <xf numFmtId="38" fontId="6" fillId="0" borderId="0" xfId="49" applyFont="1" applyAlignment="1" applyProtection="1">
      <alignment vertical="center"/>
      <protection locked="0"/>
    </xf>
    <xf numFmtId="0" fontId="6" fillId="0" borderId="3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32" xfId="0" applyFont="1" applyBorder="1" applyAlignment="1" applyProtection="1">
      <alignment horizontal="center" vertical="center"/>
      <protection locked="0"/>
    </xf>
    <xf numFmtId="38" fontId="10" fillId="0" borderId="0" xfId="49" applyFont="1" applyAlignment="1" applyProtection="1">
      <alignment horizontal="center" vertical="center"/>
      <protection locked="0"/>
    </xf>
    <xf numFmtId="38" fontId="10" fillId="0" borderId="0" xfId="49" applyFont="1" applyAlignment="1" applyProtection="1">
      <alignment horizontal="right" vertical="center"/>
      <protection locked="0"/>
    </xf>
    <xf numFmtId="0" fontId="5" fillId="0" borderId="0" xfId="0" applyFont="1" applyAlignment="1" applyProtection="1">
      <alignment vertical="center"/>
      <protection locked="0"/>
    </xf>
    <xf numFmtId="38" fontId="5" fillId="0" borderId="0" xfId="49" applyFont="1" applyAlignment="1" applyProtection="1">
      <alignment horizontal="right" vertical="center"/>
      <protection locked="0"/>
    </xf>
    <xf numFmtId="0" fontId="5" fillId="0" borderId="0" xfId="0" applyFont="1" applyBorder="1" applyAlignment="1" applyProtection="1">
      <alignment vertical="center"/>
      <protection locked="0"/>
    </xf>
    <xf numFmtId="0" fontId="6" fillId="0" borderId="17" xfId="0" applyFont="1" applyBorder="1" applyAlignment="1" applyProtection="1">
      <alignment horizontal="left" vertical="center" indent="1"/>
      <protection locked="0"/>
    </xf>
    <xf numFmtId="0" fontId="6" fillId="0" borderId="28" xfId="0" applyFont="1" applyBorder="1" applyAlignment="1" applyProtection="1">
      <alignment horizontal="left" vertical="center" indent="1"/>
      <protection locked="0"/>
    </xf>
    <xf numFmtId="0" fontId="5" fillId="31" borderId="33" xfId="0" applyFont="1" applyFill="1" applyBorder="1" applyAlignment="1" applyProtection="1">
      <alignment vertical="center"/>
      <protection locked="0"/>
    </xf>
    <xf numFmtId="0" fontId="5" fillId="31" borderId="34" xfId="0" applyFont="1" applyFill="1" applyBorder="1" applyAlignment="1" applyProtection="1">
      <alignment vertical="center"/>
      <protection locked="0"/>
    </xf>
    <xf numFmtId="0" fontId="6" fillId="0" borderId="22" xfId="0" applyFont="1" applyBorder="1" applyAlignment="1" applyProtection="1">
      <alignment horizontal="left" vertical="center" indent="1"/>
      <protection locked="0"/>
    </xf>
    <xf numFmtId="0" fontId="6" fillId="0" borderId="24" xfId="0" applyFont="1" applyBorder="1" applyAlignment="1" applyProtection="1">
      <alignment horizontal="left" vertical="center" indent="1"/>
      <protection locked="0"/>
    </xf>
    <xf numFmtId="0" fontId="6" fillId="0" borderId="35" xfId="0" applyFont="1" applyBorder="1" applyAlignment="1" applyProtection="1">
      <alignment horizontal="left" vertical="center" indent="1"/>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Border="1" applyAlignment="1" applyProtection="1">
      <alignment vertical="center"/>
      <protection locked="0"/>
    </xf>
    <xf numFmtId="0" fontId="18" fillId="0" borderId="0" xfId="43" applyFont="1" applyBorder="1" applyAlignment="1" applyProtection="1">
      <alignment vertical="center"/>
      <protection locked="0"/>
    </xf>
    <xf numFmtId="38" fontId="6" fillId="0" borderId="0" xfId="49"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6" fillId="0" borderId="0" xfId="0" applyFont="1" applyBorder="1" applyAlignment="1" applyProtection="1">
      <alignment horizontal="right" vertical="center"/>
      <protection locked="0"/>
    </xf>
    <xf numFmtId="0" fontId="15" fillId="0" borderId="0" xfId="43" applyFont="1" applyAlignment="1" applyProtection="1">
      <alignment horizontal="center" vertical="center"/>
      <protection locked="0"/>
    </xf>
    <xf numFmtId="0" fontId="15" fillId="0" borderId="0" xfId="43" applyFont="1" applyAlignment="1" applyProtection="1">
      <alignment horizontal="right" vertical="center"/>
      <protection locked="0"/>
    </xf>
    <xf numFmtId="0" fontId="6" fillId="0" borderId="24" xfId="0" applyFont="1" applyBorder="1" applyAlignment="1" applyProtection="1">
      <alignment vertical="center"/>
      <protection locked="0"/>
    </xf>
    <xf numFmtId="0" fontId="9" fillId="0" borderId="0" xfId="0" applyFont="1" applyAlignment="1" applyProtection="1">
      <alignment vertical="center"/>
      <protection locked="0"/>
    </xf>
    <xf numFmtId="0" fontId="6" fillId="0" borderId="36" xfId="0" applyFont="1" applyBorder="1" applyAlignment="1" applyProtection="1">
      <alignment horizontal="center" vertical="center"/>
      <protection locked="0"/>
    </xf>
    <xf numFmtId="0" fontId="6" fillId="30" borderId="24" xfId="0" applyFont="1" applyFill="1" applyBorder="1" applyAlignment="1" applyProtection="1">
      <alignment vertical="center"/>
      <protection locked="0"/>
    </xf>
    <xf numFmtId="0" fontId="6" fillId="0" borderId="24" xfId="0" applyFont="1" applyBorder="1" applyAlignment="1" applyProtection="1">
      <alignment horizontal="center" vertical="center"/>
      <protection locked="0"/>
    </xf>
    <xf numFmtId="0" fontId="6" fillId="0" borderId="0" xfId="0" applyFont="1" applyAlignment="1" applyProtection="1">
      <alignment horizontal="left" vertical="center" indent="1"/>
      <protection locked="0"/>
    </xf>
    <xf numFmtId="184" fontId="6" fillId="0" borderId="24" xfId="0" applyNumberFormat="1" applyFont="1" applyBorder="1" applyAlignment="1" applyProtection="1">
      <alignment vertical="center"/>
      <protection locked="0"/>
    </xf>
    <xf numFmtId="0" fontId="16" fillId="0" borderId="0" xfId="0" applyFont="1" applyAlignment="1" applyProtection="1">
      <alignment vertical="center"/>
      <protection locked="0"/>
    </xf>
    <xf numFmtId="0" fontId="18" fillId="0" borderId="37" xfId="43" applyFont="1" applyBorder="1" applyAlignment="1" applyProtection="1">
      <alignment/>
      <protection locked="0"/>
    </xf>
    <xf numFmtId="0" fontId="18" fillId="0" borderId="32" xfId="43" applyFont="1" applyBorder="1" applyAlignment="1" applyProtection="1">
      <alignment/>
      <protection locked="0"/>
    </xf>
    <xf numFmtId="0" fontId="18" fillId="0" borderId="38" xfId="43" applyFont="1" applyBorder="1" applyAlignment="1" applyProtection="1">
      <alignment/>
      <protection locked="0"/>
    </xf>
    <xf numFmtId="0" fontId="6" fillId="0" borderId="0" xfId="0" applyFont="1" applyAlignment="1" applyProtection="1">
      <alignment vertical="center"/>
      <protection hidden="1" locked="0"/>
    </xf>
    <xf numFmtId="38" fontId="5" fillId="0" borderId="33" xfId="49" applyFont="1" applyFill="1" applyBorder="1" applyAlignment="1" applyProtection="1">
      <alignment horizontal="right" vertical="center"/>
      <protection/>
    </xf>
    <xf numFmtId="38" fontId="5" fillId="0" borderId="34" xfId="49" applyFont="1" applyFill="1" applyBorder="1" applyAlignment="1" applyProtection="1">
      <alignment horizontal="right" vertical="center"/>
      <protection/>
    </xf>
    <xf numFmtId="38" fontId="5" fillId="0" borderId="34" xfId="49" applyFont="1" applyFill="1" applyBorder="1" applyAlignment="1" applyProtection="1">
      <alignment horizontal="right" vertical="center"/>
      <protection hidden="1"/>
    </xf>
    <xf numFmtId="5" fontId="6" fillId="0" borderId="0" xfId="0" applyNumberFormat="1" applyFont="1" applyFill="1" applyBorder="1" applyAlignment="1" applyProtection="1">
      <alignment horizontal="right" vertical="center"/>
      <protection/>
    </xf>
    <xf numFmtId="5" fontId="6" fillId="0" borderId="0" xfId="0" applyNumberFormat="1" applyFont="1" applyFill="1" applyAlignment="1" applyProtection="1">
      <alignment horizontal="right" vertical="center"/>
      <protection/>
    </xf>
    <xf numFmtId="38" fontId="6" fillId="0" borderId="24" xfId="49" applyFont="1" applyFill="1" applyBorder="1" applyAlignment="1" applyProtection="1">
      <alignment horizontal="left" vertical="center" indent="1"/>
      <protection/>
    </xf>
    <xf numFmtId="184" fontId="6" fillId="0" borderId="24" xfId="49" applyNumberFormat="1" applyFont="1" applyFill="1" applyBorder="1" applyAlignment="1" applyProtection="1">
      <alignment horizontal="left" vertical="center" indent="1"/>
      <protection/>
    </xf>
    <xf numFmtId="0" fontId="6" fillId="0" borderId="0" xfId="0" applyFont="1" applyFill="1" applyAlignment="1" applyProtection="1">
      <alignment vertical="center"/>
      <protection/>
    </xf>
    <xf numFmtId="0" fontId="6" fillId="0" borderId="24" xfId="0" applyFont="1" applyFill="1" applyBorder="1" applyAlignment="1" applyProtection="1">
      <alignment horizontal="left" vertical="center" indent="1"/>
      <protection/>
    </xf>
    <xf numFmtId="184" fontId="6" fillId="0" borderId="24" xfId="0" applyNumberFormat="1" applyFont="1" applyFill="1" applyBorder="1" applyAlignment="1" applyProtection="1">
      <alignment vertical="center"/>
      <protection/>
    </xf>
    <xf numFmtId="0" fontId="11" fillId="32" borderId="12" xfId="0" applyFont="1" applyFill="1" applyBorder="1" applyAlignment="1" applyProtection="1">
      <alignment vertical="center"/>
      <protection locked="0"/>
    </xf>
    <xf numFmtId="38" fontId="13" fillId="32" borderId="14" xfId="49" applyFont="1" applyFill="1" applyBorder="1" applyAlignment="1" applyProtection="1">
      <alignment horizontal="right" vertical="center" shrinkToFit="1"/>
      <protection/>
    </xf>
    <xf numFmtId="0" fontId="6" fillId="33" borderId="24" xfId="0" applyFont="1" applyFill="1" applyBorder="1" applyAlignment="1" applyProtection="1">
      <alignment vertical="center"/>
      <protection locked="0"/>
    </xf>
    <xf numFmtId="0" fontId="6" fillId="34" borderId="39" xfId="0" applyFont="1" applyFill="1" applyBorder="1" applyAlignment="1" applyProtection="1">
      <alignment horizontal="center" vertical="center"/>
      <protection locked="0"/>
    </xf>
    <xf numFmtId="0" fontId="6" fillId="33" borderId="24" xfId="0" applyFont="1" applyFill="1" applyBorder="1" applyAlignment="1" applyProtection="1">
      <alignment horizontal="left" vertical="center" indent="1"/>
      <protection locked="0"/>
    </xf>
    <xf numFmtId="0" fontId="8" fillId="33" borderId="25" xfId="0" applyFont="1" applyFill="1" applyBorder="1" applyAlignment="1" applyProtection="1">
      <alignment horizontal="left" vertical="center" indent="1"/>
      <protection locked="0"/>
    </xf>
    <xf numFmtId="0" fontId="6" fillId="33" borderId="25" xfId="0" applyFont="1" applyFill="1" applyBorder="1" applyAlignment="1" applyProtection="1">
      <alignment vertical="center"/>
      <protection locked="0"/>
    </xf>
    <xf numFmtId="0" fontId="6" fillId="33" borderId="24" xfId="0" applyFont="1" applyFill="1" applyBorder="1" applyAlignment="1" applyProtection="1">
      <alignment horizontal="left" vertical="center" wrapText="1" indent="1"/>
      <protection locked="0"/>
    </xf>
    <xf numFmtId="0" fontId="24" fillId="33" borderId="0" xfId="0" applyFont="1" applyFill="1" applyBorder="1" applyAlignment="1">
      <alignment vertical="center"/>
    </xf>
    <xf numFmtId="14" fontId="6" fillId="0" borderId="32" xfId="0" applyNumberFormat="1" applyFont="1" applyBorder="1" applyAlignment="1" applyProtection="1">
      <alignment vertical="center"/>
      <protection locked="0"/>
    </xf>
    <xf numFmtId="0" fontId="6" fillId="0" borderId="40" xfId="0" applyFont="1" applyBorder="1" applyAlignment="1" applyProtection="1">
      <alignment horizontal="left" vertical="center" indent="1"/>
      <protection locked="0"/>
    </xf>
    <xf numFmtId="0" fontId="6" fillId="0" borderId="24" xfId="0" applyFont="1" applyBorder="1" applyAlignment="1" applyProtection="1">
      <alignment horizontal="left" vertical="center" indent="1"/>
      <protection/>
    </xf>
    <xf numFmtId="0" fontId="0" fillId="0" borderId="41" xfId="0" applyBorder="1" applyAlignment="1" applyProtection="1">
      <alignment vertical="center"/>
      <protection/>
    </xf>
    <xf numFmtId="0" fontId="6" fillId="31" borderId="34" xfId="0" applyFont="1" applyFill="1" applyBorder="1" applyAlignment="1" applyProtection="1">
      <alignment vertical="center"/>
      <protection locked="0"/>
    </xf>
    <xf numFmtId="0" fontId="26" fillId="34" borderId="14" xfId="0" applyFont="1" applyFill="1" applyBorder="1" applyAlignment="1" applyProtection="1">
      <alignment horizontal="center" vertical="center" shrinkToFit="1"/>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0" fontId="6" fillId="0" borderId="36" xfId="0" applyFont="1" applyBorder="1" applyAlignment="1" applyProtection="1">
      <alignment horizontal="center" vertical="center"/>
      <protection locked="0"/>
    </xf>
    <xf numFmtId="0" fontId="15" fillId="0" borderId="25" xfId="43" applyFont="1" applyBorder="1" applyAlignment="1" applyProtection="1">
      <alignment horizontal="center"/>
      <protection/>
    </xf>
    <xf numFmtId="0" fontId="15" fillId="0" borderId="34" xfId="43" applyFont="1" applyBorder="1" applyAlignment="1" applyProtection="1">
      <alignment horizontal="center"/>
      <protection/>
    </xf>
    <xf numFmtId="0" fontId="15" fillId="0" borderId="42" xfId="43" applyFont="1" applyBorder="1" applyAlignment="1" applyProtection="1">
      <alignment horizontal="center"/>
      <protection/>
    </xf>
    <xf numFmtId="0" fontId="25" fillId="0" borderId="0" xfId="0" applyFont="1" applyAlignment="1" applyProtection="1">
      <alignment horizontal="center" wrapText="1"/>
      <protection locked="0"/>
    </xf>
    <xf numFmtId="0" fontId="25" fillId="0" borderId="0" xfId="0" applyFont="1" applyAlignment="1" applyProtection="1">
      <alignment horizontal="center"/>
      <protection locked="0"/>
    </xf>
    <xf numFmtId="0" fontId="54" fillId="0" borderId="30" xfId="0" applyFont="1" applyBorder="1" applyAlignment="1" applyProtection="1">
      <alignment horizontal="left" vertical="center"/>
      <protection locked="0"/>
    </xf>
    <xf numFmtId="0" fontId="54" fillId="0" borderId="43" xfId="0" applyFont="1" applyBorder="1" applyAlignment="1" applyProtection="1">
      <alignment horizontal="left" vertical="center"/>
      <protection locked="0"/>
    </xf>
    <xf numFmtId="0" fontId="54" fillId="0" borderId="44" xfId="0" applyFont="1" applyBorder="1" applyAlignment="1" applyProtection="1">
      <alignment horizontal="left" vertical="center"/>
      <protection locked="0"/>
    </xf>
    <xf numFmtId="0" fontId="6" fillId="0" borderId="19"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18" xfId="0" applyFont="1" applyBorder="1" applyAlignment="1" applyProtection="1">
      <alignment horizontal="left" vertical="center" indent="1"/>
      <protection locked="0"/>
    </xf>
    <xf numFmtId="0" fontId="6" fillId="0" borderId="46" xfId="0" applyFont="1" applyBorder="1" applyAlignment="1" applyProtection="1">
      <alignment horizontal="left" vertical="center" indent="1"/>
      <protection locked="0"/>
    </xf>
    <xf numFmtId="0" fontId="22" fillId="0" borderId="12" xfId="43" applyFont="1" applyBorder="1" applyAlignment="1" applyProtection="1">
      <alignment horizontal="left" vertical="center" indent="1"/>
      <protection locked="0"/>
    </xf>
    <xf numFmtId="0" fontId="0" fillId="0" borderId="13" xfId="0" applyBorder="1" applyAlignment="1">
      <alignment horizontal="left" vertical="center" indent="1"/>
    </xf>
    <xf numFmtId="0" fontId="0" fillId="0" borderId="47" xfId="0" applyBorder="1" applyAlignment="1">
      <alignment horizontal="left" vertical="center" indent="1"/>
    </xf>
    <xf numFmtId="0" fontId="24" fillId="33" borderId="0" xfId="0" applyFont="1" applyFill="1" applyBorder="1" applyAlignment="1">
      <alignment horizontal="center" vertical="center"/>
    </xf>
    <xf numFmtId="0" fontId="6" fillId="0" borderId="48" xfId="0" applyFont="1" applyBorder="1" applyAlignment="1" applyProtection="1">
      <alignment horizontal="left" vertical="center" indent="1"/>
      <protection locked="0"/>
    </xf>
    <xf numFmtId="0" fontId="6" fillId="0" borderId="49" xfId="0" applyFont="1" applyBorder="1" applyAlignment="1" applyProtection="1">
      <alignment horizontal="left" vertical="center" indent="1"/>
      <protection locked="0"/>
    </xf>
    <xf numFmtId="0" fontId="12" fillId="0" borderId="0" xfId="0" applyFont="1" applyAlignment="1" applyProtection="1">
      <alignment horizontal="center" vertical="center"/>
      <protection locked="0"/>
    </xf>
    <xf numFmtId="49" fontId="6" fillId="0" borderId="29" xfId="0" applyNumberFormat="1" applyFont="1" applyBorder="1" applyAlignment="1" applyProtection="1">
      <alignment horizontal="left" vertical="center" indent="1"/>
      <protection locked="0"/>
    </xf>
    <xf numFmtId="49" fontId="6" fillId="0" borderId="31" xfId="0" applyNumberFormat="1" applyFont="1" applyBorder="1" applyAlignment="1" applyProtection="1">
      <alignment horizontal="left" vertical="center" indent="1"/>
      <protection locked="0"/>
    </xf>
    <xf numFmtId="0" fontId="23" fillId="34" borderId="25" xfId="0" applyFont="1" applyFill="1" applyBorder="1" applyAlignment="1" applyProtection="1">
      <alignment horizontal="center" vertical="center"/>
      <protection locked="0"/>
    </xf>
    <xf numFmtId="0" fontId="23" fillId="34" borderId="42" xfId="0" applyFont="1" applyFill="1" applyBorder="1" applyAlignment="1" applyProtection="1">
      <alignment horizontal="center" vertical="center"/>
      <protection locked="0"/>
    </xf>
    <xf numFmtId="0" fontId="6" fillId="0" borderId="17" xfId="0" applyFont="1" applyBorder="1" applyAlignment="1" applyProtection="1">
      <alignment horizontal="left" vertical="center" indent="1"/>
      <protection locked="0"/>
    </xf>
    <xf numFmtId="0" fontId="6" fillId="0" borderId="35" xfId="0" applyFont="1" applyBorder="1" applyAlignment="1" applyProtection="1">
      <alignment horizontal="left" vertical="center" indent="1"/>
      <protection locked="0"/>
    </xf>
    <xf numFmtId="49" fontId="6" fillId="0" borderId="24" xfId="0" applyNumberFormat="1" applyFont="1" applyBorder="1" applyAlignment="1" applyProtection="1">
      <alignment horizontal="left" vertical="center" indent="1"/>
      <protection locked="0"/>
    </xf>
    <xf numFmtId="49" fontId="6" fillId="0" borderId="23" xfId="0" applyNumberFormat="1"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0" fontId="6" fillId="0" borderId="31" xfId="0" applyFont="1" applyBorder="1" applyAlignment="1" applyProtection="1">
      <alignment horizontal="left" vertical="center" indent="1"/>
      <protection locked="0"/>
    </xf>
    <xf numFmtId="0" fontId="6" fillId="34" borderId="50" xfId="0" applyFont="1" applyFill="1" applyBorder="1" applyAlignment="1">
      <alignment horizontal="center"/>
    </xf>
    <xf numFmtId="0" fontId="6" fillId="34" borderId="51"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ygoody.com/pdf/20090803122241.pdf" TargetMode="External" /><Relationship Id="rId2" Type="http://schemas.openxmlformats.org/officeDocument/2006/relationships/hyperlink" Target="http://www.quikey.com/images/catalogpdf/74.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showGridLines="0" tabSelected="1" zoomScalePageLayoutView="0" workbookViewId="0" topLeftCell="A1">
      <selection activeCell="N13" sqref="N13"/>
    </sheetView>
  </sheetViews>
  <sheetFormatPr defaultColWidth="9" defaultRowHeight="15"/>
  <cols>
    <col min="1" max="1" width="3.69921875" style="44" customWidth="1"/>
    <col min="2" max="2" width="28.59765625" style="44" customWidth="1"/>
    <col min="3" max="3" width="40.19921875" style="44" customWidth="1"/>
    <col min="4" max="4" width="7.59765625" style="44" customWidth="1"/>
    <col min="5" max="6" width="4.5" style="44" customWidth="1"/>
    <col min="7" max="7" width="4.3984375" style="45" customWidth="1"/>
    <col min="8" max="8" width="15.59765625" style="45" customWidth="1"/>
    <col min="9" max="9" width="11.19921875" style="44" customWidth="1"/>
    <col min="10" max="10" width="11.8984375" style="44" bestFit="1" customWidth="1"/>
    <col min="11" max="11" width="4.09765625" style="44" customWidth="1"/>
    <col min="12" max="16384" width="9" style="44" customWidth="1"/>
  </cols>
  <sheetData>
    <row r="1" spans="2:10" ht="13.5" customHeight="1">
      <c r="B1" s="118" t="s">
        <v>163</v>
      </c>
      <c r="C1" s="134" t="s">
        <v>33</v>
      </c>
      <c r="H1" s="44"/>
      <c r="I1" s="46" t="s">
        <v>43</v>
      </c>
      <c r="J1" s="105"/>
    </row>
    <row r="2" spans="2:10" ht="14.25" customHeight="1">
      <c r="B2" s="119"/>
      <c r="C2" s="134"/>
      <c r="D2" s="47"/>
      <c r="H2" s="44"/>
      <c r="I2" s="48" t="s">
        <v>93</v>
      </c>
      <c r="J2" s="40"/>
    </row>
    <row r="3" spans="2:10" ht="13.5" customHeight="1">
      <c r="B3" s="119"/>
      <c r="C3" s="134"/>
      <c r="D3" s="47"/>
      <c r="H3" s="44"/>
      <c r="I3" s="49"/>
      <c r="J3" s="49"/>
    </row>
    <row r="4" spans="3:10" ht="15">
      <c r="C4" s="134"/>
      <c r="H4" s="44"/>
      <c r="I4" s="49"/>
      <c r="J4" s="50" t="s">
        <v>27</v>
      </c>
    </row>
    <row r="5" spans="2:10" ht="16.5" customHeight="1">
      <c r="B5" s="137" t="s">
        <v>170</v>
      </c>
      <c r="C5" s="138"/>
      <c r="D5" s="104"/>
      <c r="E5" s="104"/>
      <c r="F5" s="104"/>
      <c r="G5" s="104"/>
      <c r="H5" s="44"/>
      <c r="I5" s="51"/>
      <c r="J5" s="52" t="s">
        <v>94</v>
      </c>
    </row>
    <row r="6" spans="3:10" ht="15.75" thickBot="1">
      <c r="C6" s="131"/>
      <c r="D6" s="131"/>
      <c r="E6" s="131"/>
      <c r="F6" s="131"/>
      <c r="G6" s="131"/>
      <c r="H6" s="53"/>
      <c r="I6" s="51"/>
      <c r="J6" s="52" t="s">
        <v>41</v>
      </c>
    </row>
    <row r="7" spans="2:10" ht="12.75">
      <c r="B7" s="106" t="s">
        <v>81</v>
      </c>
      <c r="C7" s="123"/>
      <c r="D7" s="124"/>
      <c r="E7" s="124"/>
      <c r="F7" s="124"/>
      <c r="G7" s="125"/>
      <c r="H7" s="44"/>
      <c r="I7" s="51"/>
      <c r="J7" s="51"/>
    </row>
    <row r="8" spans="2:10" ht="13.5" thickBot="1">
      <c r="B8" s="55" t="s">
        <v>169</v>
      </c>
      <c r="C8" s="120" t="s">
        <v>168</v>
      </c>
      <c r="D8" s="121"/>
      <c r="E8" s="121"/>
      <c r="F8" s="121"/>
      <c r="G8" s="122"/>
      <c r="H8" s="44"/>
      <c r="I8" s="51"/>
      <c r="J8" s="51"/>
    </row>
    <row r="9" spans="2:10" ht="17.25" thickBot="1">
      <c r="B9" s="54" t="s">
        <v>35</v>
      </c>
      <c r="C9" s="126"/>
      <c r="D9" s="126"/>
      <c r="E9" s="126"/>
      <c r="F9" s="126"/>
      <c r="G9" s="127"/>
      <c r="H9" s="49"/>
      <c r="I9" s="96" t="s">
        <v>95</v>
      </c>
      <c r="J9" s="97" t="e">
        <f>SUM(J10:J14)</f>
        <v>#N/A</v>
      </c>
    </row>
    <row r="10" spans="2:10" ht="15" thickBot="1">
      <c r="B10" s="55" t="s">
        <v>84</v>
      </c>
      <c r="C10" s="135"/>
      <c r="D10" s="135"/>
      <c r="E10" s="135"/>
      <c r="F10" s="135"/>
      <c r="G10" s="136"/>
      <c r="H10" s="49"/>
      <c r="I10" s="56" t="s">
        <v>37</v>
      </c>
      <c r="J10" s="86" t="e">
        <f>C25*C26+D42</f>
        <v>#N/A</v>
      </c>
    </row>
    <row r="11" spans="2:10" ht="17.25" customHeight="1">
      <c r="B11" s="54" t="s">
        <v>82</v>
      </c>
      <c r="C11" s="126"/>
      <c r="D11" s="126"/>
      <c r="E11" s="126"/>
      <c r="F11" s="126"/>
      <c r="G11" s="127"/>
      <c r="H11" s="51"/>
      <c r="I11" s="57" t="s">
        <v>38</v>
      </c>
      <c r="J11" s="87" t="e">
        <f>IF(J10&lt;50000,D20,0)</f>
        <v>#N/A</v>
      </c>
    </row>
    <row r="12" spans="2:10" ht="12.75">
      <c r="B12" s="58" t="s">
        <v>84</v>
      </c>
      <c r="C12" s="141"/>
      <c r="D12" s="141"/>
      <c r="E12" s="141"/>
      <c r="F12" s="141"/>
      <c r="G12" s="142"/>
      <c r="H12" s="51"/>
      <c r="I12" s="57" t="s">
        <v>39</v>
      </c>
      <c r="J12" s="88">
        <f>IF(B22="代金引換発送",D22,0)</f>
        <v>0</v>
      </c>
    </row>
    <row r="13" spans="2:10" ht="13.5" thickBot="1">
      <c r="B13" s="60" t="s">
        <v>42</v>
      </c>
      <c r="C13" s="132"/>
      <c r="D13" s="132"/>
      <c r="E13" s="132"/>
      <c r="F13" s="132"/>
      <c r="G13" s="133"/>
      <c r="H13" s="61"/>
      <c r="I13" s="109" t="s">
        <v>174</v>
      </c>
      <c r="J13" s="87">
        <f>IF(B22="クロネコ掛け払い",300,0)</f>
        <v>0</v>
      </c>
    </row>
    <row r="14" spans="2:10" ht="12.75">
      <c r="B14" s="139" t="s">
        <v>83</v>
      </c>
      <c r="C14" s="126"/>
      <c r="D14" s="126"/>
      <c r="E14" s="126"/>
      <c r="F14" s="126"/>
      <c r="G14" s="127"/>
      <c r="H14" s="62"/>
      <c r="I14" s="57" t="s">
        <v>40</v>
      </c>
      <c r="J14" s="87" t="e">
        <f>ROUNDDOWN((J10+J11+J12+J13)*0.08,0)</f>
        <v>#N/A</v>
      </c>
    </row>
    <row r="15" spans="2:10" ht="12" thickBot="1">
      <c r="B15" s="140"/>
      <c r="C15" s="143"/>
      <c r="D15" s="143"/>
      <c r="E15" s="143"/>
      <c r="F15" s="143"/>
      <c r="G15" s="144"/>
      <c r="H15" s="113" t="s">
        <v>188</v>
      </c>
      <c r="J15" s="63"/>
    </row>
    <row r="16" spans="2:10" ht="15" thickBot="1">
      <c r="B16" s="128" t="s">
        <v>85</v>
      </c>
      <c r="C16" s="129"/>
      <c r="D16" s="129"/>
      <c r="E16" s="129"/>
      <c r="F16" s="129"/>
      <c r="G16" s="130"/>
      <c r="H16" s="112" t="s">
        <v>184</v>
      </c>
      <c r="J16" s="63"/>
    </row>
    <row r="17" spans="7:10" ht="12.75" customHeight="1">
      <c r="G17" s="44"/>
      <c r="H17" s="112" t="s">
        <v>185</v>
      </c>
      <c r="J17" s="111"/>
    </row>
    <row r="18" spans="2:10" ht="14.25" customHeight="1">
      <c r="B18" s="64"/>
      <c r="C18" s="65"/>
      <c r="D18" s="64"/>
      <c r="E18" s="64"/>
      <c r="F18" s="64"/>
      <c r="G18" s="66"/>
      <c r="H18" s="112" t="s">
        <v>186</v>
      </c>
      <c r="J18" s="63"/>
    </row>
    <row r="19" spans="1:8" ht="14.25" customHeight="1" thickBot="1">
      <c r="A19" s="67" t="s">
        <v>171</v>
      </c>
      <c r="C19" s="68"/>
      <c r="H19" s="112" t="s">
        <v>187</v>
      </c>
    </row>
    <row r="20" spans="1:6" ht="12" thickBot="1">
      <c r="A20" s="69" t="s">
        <v>92</v>
      </c>
      <c r="B20" s="39" t="s">
        <v>149</v>
      </c>
      <c r="C20" s="63" t="s">
        <v>89</v>
      </c>
      <c r="D20" s="89" t="str">
        <f>VLOOKUP(B20,Sheet2!B:C,2,0)</f>
        <v>未設定</v>
      </c>
      <c r="E20" s="70" t="s">
        <v>90</v>
      </c>
      <c r="F20" s="70"/>
    </row>
    <row r="21" spans="1:4" ht="12" thickBot="1">
      <c r="A21" s="70" t="s">
        <v>175</v>
      </c>
      <c r="D21" s="63"/>
    </row>
    <row r="22" spans="1:6" ht="12" thickBot="1">
      <c r="A22" s="69" t="s">
        <v>92</v>
      </c>
      <c r="B22" s="110" t="s">
        <v>176</v>
      </c>
      <c r="C22" s="71" t="s">
        <v>167</v>
      </c>
      <c r="D22" s="90">
        <f>IF(B22="代金引換発送",VLOOKUP(J10,[0]!代金引換額,5),0)</f>
        <v>0</v>
      </c>
      <c r="E22" s="70" t="s">
        <v>91</v>
      </c>
      <c r="F22" s="70"/>
    </row>
    <row r="24" spans="9:12" ht="12">
      <c r="I24" s="72"/>
      <c r="K24" s="73"/>
      <c r="L24" s="85"/>
    </row>
    <row r="25" spans="2:8" ht="12">
      <c r="B25" s="74" t="s">
        <v>45</v>
      </c>
      <c r="C25" s="91">
        <f>SUM(J27:J45)</f>
        <v>0</v>
      </c>
      <c r="D25" s="93" t="str">
        <f>IF(C25&gt;=5000,5000,IF(C25&gt;=2500,2500,IF(C25&gt;=1000,1000,IF(C25&gt;=500,500,IF(C25&gt;=250,250,"NG")))))</f>
        <v>NG</v>
      </c>
      <c r="E25" s="44" t="s">
        <v>46</v>
      </c>
      <c r="G25" s="44"/>
      <c r="H25" s="75" t="s">
        <v>86</v>
      </c>
    </row>
    <row r="26" spans="2:10" ht="12" thickBot="1">
      <c r="B26" s="74" t="s">
        <v>44</v>
      </c>
      <c r="C26" s="92" t="e">
        <f>D32+D34+D36+D38+D41</f>
        <v>#N/A</v>
      </c>
      <c r="G26" s="44"/>
      <c r="H26" s="145" t="s">
        <v>155</v>
      </c>
      <c r="I26" s="146"/>
      <c r="J26" s="99" t="s">
        <v>87</v>
      </c>
    </row>
    <row r="27" spans="7:10" ht="12" thickTop="1">
      <c r="G27" s="44">
        <v>1</v>
      </c>
      <c r="H27" s="114"/>
      <c r="I27" s="114"/>
      <c r="J27" s="76"/>
    </row>
    <row r="28" spans="2:10" ht="12">
      <c r="B28" s="77" t="s">
        <v>150</v>
      </c>
      <c r="C28" s="103"/>
      <c r="G28" s="44">
        <v>2</v>
      </c>
      <c r="H28" s="114"/>
      <c r="I28" s="114"/>
      <c r="J28" s="78"/>
    </row>
    <row r="29" spans="2:10" ht="12">
      <c r="B29" s="74" t="s">
        <v>12</v>
      </c>
      <c r="C29" s="94" t="e">
        <f>VLOOKUP(C28,Sheet2!K20:L23,2,0)</f>
        <v>#N/A</v>
      </c>
      <c r="G29" s="44">
        <v>3</v>
      </c>
      <c r="H29" s="114"/>
      <c r="I29" s="114"/>
      <c r="J29" s="78"/>
    </row>
    <row r="30" spans="3:10" ht="12">
      <c r="C30" s="79"/>
      <c r="G30" s="44">
        <v>4</v>
      </c>
      <c r="H30" s="114"/>
      <c r="I30" s="114"/>
      <c r="J30" s="78"/>
    </row>
    <row r="31" spans="3:10" ht="12">
      <c r="C31" s="79"/>
      <c r="D31" s="44" t="s">
        <v>11</v>
      </c>
      <c r="G31" s="44">
        <v>5</v>
      </c>
      <c r="H31" s="114"/>
      <c r="I31" s="114"/>
      <c r="J31" s="78"/>
    </row>
    <row r="32" spans="2:10" ht="12">
      <c r="B32" s="98" t="s">
        <v>151</v>
      </c>
      <c r="C32" s="107" t="s">
        <v>162</v>
      </c>
      <c r="D32" s="95" t="e">
        <f>VLOOKUP(B47,Sheet3!E:F,2,0)</f>
        <v>#N/A</v>
      </c>
      <c r="E32" s="81">
        <f>VLOOKUP(C32,Sheet2!K27:L28,2,0)</f>
        <v>1</v>
      </c>
      <c r="G32" s="44">
        <v>6</v>
      </c>
      <c r="H32" s="114"/>
      <c r="I32" s="114"/>
      <c r="J32" s="78"/>
    </row>
    <row r="33" spans="3:10" ht="12">
      <c r="C33" s="79"/>
      <c r="E33" s="81"/>
      <c r="G33" s="44">
        <v>7</v>
      </c>
      <c r="H33" s="114"/>
      <c r="I33" s="114"/>
      <c r="J33" s="78"/>
    </row>
    <row r="34" spans="2:10" ht="12">
      <c r="B34" s="77" t="s">
        <v>152</v>
      </c>
      <c r="C34" s="100" t="s">
        <v>156</v>
      </c>
      <c r="D34" s="95" t="e">
        <f>VLOOKUP(B47,Sheet3!E:G,3,0)</f>
        <v>#N/A</v>
      </c>
      <c r="E34" s="81">
        <f>VLOOKUP(C34,Sheet2!K31:L32,2,0)</f>
        <v>3</v>
      </c>
      <c r="G34" s="44">
        <v>8</v>
      </c>
      <c r="H34" s="114"/>
      <c r="I34" s="114"/>
      <c r="J34" s="78"/>
    </row>
    <row r="35" spans="3:10" ht="12">
      <c r="C35" s="79"/>
      <c r="E35" s="81"/>
      <c r="G35" s="44">
        <v>9</v>
      </c>
      <c r="H35" s="114"/>
      <c r="I35" s="114"/>
      <c r="J35" s="78"/>
    </row>
    <row r="36" spans="2:10" ht="12">
      <c r="B36" s="77" t="s">
        <v>153</v>
      </c>
      <c r="C36" s="100"/>
      <c r="D36" s="95" t="e">
        <f>VLOOKUP(E36,Sheet2!L35:M37,2,0)</f>
        <v>#N/A</v>
      </c>
      <c r="E36" s="81" t="e">
        <f>VLOOKUP(Via_order!C36,Sheet2!K35:L37,2,0)</f>
        <v>#N/A</v>
      </c>
      <c r="G36" s="44">
        <v>10</v>
      </c>
      <c r="H36" s="114"/>
      <c r="I36" s="114"/>
      <c r="J36" s="78"/>
    </row>
    <row r="37" spans="3:10" ht="12">
      <c r="C37" s="79"/>
      <c r="E37" s="81"/>
      <c r="G37" s="44">
        <v>11</v>
      </c>
      <c r="H37" s="114"/>
      <c r="I37" s="114"/>
      <c r="J37" s="78"/>
    </row>
    <row r="38" spans="2:10" ht="12">
      <c r="B38" s="77" t="s">
        <v>154</v>
      </c>
      <c r="C38" s="100"/>
      <c r="D38" s="95" t="e">
        <f>VLOOKUP(E38,Sheet2!L40:M41,2,0)</f>
        <v>#N/A</v>
      </c>
      <c r="E38" s="81" t="e">
        <f>VLOOKUP(C38,Sheet2!K40:L41,2,0)</f>
        <v>#N/A</v>
      </c>
      <c r="G38" s="44">
        <v>12</v>
      </c>
      <c r="H38" s="114"/>
      <c r="I38" s="114"/>
      <c r="J38" s="78"/>
    </row>
    <row r="39" spans="3:10" ht="12">
      <c r="C39" s="79"/>
      <c r="G39" s="44">
        <v>13</v>
      </c>
      <c r="H39" s="114"/>
      <c r="I39" s="114"/>
      <c r="J39" s="78"/>
    </row>
    <row r="40" spans="2:10" ht="12">
      <c r="B40" s="44" t="s">
        <v>146</v>
      </c>
      <c r="C40" s="79"/>
      <c r="G40" s="44">
        <v>14</v>
      </c>
      <c r="H40" s="114"/>
      <c r="I40" s="114"/>
      <c r="J40" s="78"/>
    </row>
    <row r="41" spans="2:10" ht="12">
      <c r="B41" s="98" t="s">
        <v>88</v>
      </c>
      <c r="C41" s="59"/>
      <c r="D41" s="80"/>
      <c r="G41" s="44">
        <v>15</v>
      </c>
      <c r="H41" s="114"/>
      <c r="I41" s="114"/>
      <c r="J41" s="78"/>
    </row>
    <row r="42" spans="2:10" ht="12">
      <c r="B42" s="98" t="s">
        <v>13</v>
      </c>
      <c r="C42" s="59"/>
      <c r="D42" s="80"/>
      <c r="G42" s="44">
        <v>16</v>
      </c>
      <c r="H42" s="114"/>
      <c r="I42" s="114"/>
      <c r="J42" s="78"/>
    </row>
    <row r="43" spans="3:10" ht="12">
      <c r="C43" s="79"/>
      <c r="G43" s="44">
        <v>17</v>
      </c>
      <c r="H43" s="114"/>
      <c r="I43" s="114"/>
      <c r="J43" s="78"/>
    </row>
    <row r="44" spans="3:10" ht="12">
      <c r="C44" s="79"/>
      <c r="G44" s="44">
        <v>18</v>
      </c>
      <c r="H44" s="114"/>
      <c r="I44" s="114"/>
      <c r="J44" s="78"/>
    </row>
    <row r="45" spans="2:10" ht="13.5" customHeight="1">
      <c r="B45" s="98" t="s">
        <v>147</v>
      </c>
      <c r="C45" s="101"/>
      <c r="D45" s="115" t="s">
        <v>50</v>
      </c>
      <c r="E45" s="116"/>
      <c r="F45" s="117"/>
      <c r="G45" s="44">
        <v>19</v>
      </c>
      <c r="H45" s="114"/>
      <c r="I45" s="114"/>
      <c r="J45" s="78"/>
    </row>
    <row r="46" spans="2:8" ht="13.5" customHeight="1">
      <c r="B46" s="98" t="s">
        <v>148</v>
      </c>
      <c r="C46" s="102"/>
      <c r="D46" s="82"/>
      <c r="E46" s="83"/>
      <c r="F46" s="84"/>
      <c r="G46" s="44"/>
      <c r="H46" s="44" t="s">
        <v>14</v>
      </c>
    </row>
    <row r="47" spans="2:11" ht="12">
      <c r="B47" s="81" t="e">
        <f>CONCATENATE(C29,E32,E34,D25)</f>
        <v>#N/A</v>
      </c>
      <c r="I47" s="73"/>
      <c r="J47" s="73"/>
      <c r="K47" s="73"/>
    </row>
  </sheetData>
  <sheetProtection password="9D61" sheet="1"/>
  <mergeCells count="35">
    <mergeCell ref="B14:B15"/>
    <mergeCell ref="C11:G11"/>
    <mergeCell ref="C12:G12"/>
    <mergeCell ref="H34:I34"/>
    <mergeCell ref="H30:I30"/>
    <mergeCell ref="C14:G15"/>
    <mergeCell ref="H26:I26"/>
    <mergeCell ref="H31:I31"/>
    <mergeCell ref="H38:I38"/>
    <mergeCell ref="H29:I29"/>
    <mergeCell ref="H35:I35"/>
    <mergeCell ref="H37:I37"/>
    <mergeCell ref="H28:I28"/>
    <mergeCell ref="H27:I27"/>
    <mergeCell ref="H36:I36"/>
    <mergeCell ref="B1:B3"/>
    <mergeCell ref="C8:G8"/>
    <mergeCell ref="C7:G7"/>
    <mergeCell ref="C9:G9"/>
    <mergeCell ref="B16:G16"/>
    <mergeCell ref="C6:G6"/>
    <mergeCell ref="C13:G13"/>
    <mergeCell ref="C1:C4"/>
    <mergeCell ref="C10:G10"/>
    <mergeCell ref="B5:C5"/>
    <mergeCell ref="H45:I45"/>
    <mergeCell ref="H41:I41"/>
    <mergeCell ref="H32:I32"/>
    <mergeCell ref="D45:F45"/>
    <mergeCell ref="H33:I33"/>
    <mergeCell ref="H42:I42"/>
    <mergeCell ref="H43:I43"/>
    <mergeCell ref="H44:I44"/>
    <mergeCell ref="H40:I40"/>
    <mergeCell ref="H39:I39"/>
  </mergeCells>
  <conditionalFormatting sqref="B20">
    <cfRule type="cellIs" priority="1" dxfId="1" operator="equal" stopIfTrue="1">
      <formula>"納品エリア選択（必須）"</formula>
    </cfRule>
  </conditionalFormatting>
  <dataValidations count="9">
    <dataValidation type="list" allowBlank="1" showInputMessage="1" showErrorMessage="1" sqref="H27:I45">
      <formula1>INDIRECT(SUBSTITUTE(SUBSTITUTE(SUBSTITUTE(C$28," ",""),"(",""),"）",""))</formula1>
    </dataValidation>
    <dataValidation type="whole" operator="greaterThanOrEqual" allowBlank="1" showInputMessage="1" showErrorMessage="1" promptTitle="入力値について" prompt="各色のミニマムは50個です。" errorTitle="ミニマム以下" error="各色50個未満は発注できません！" sqref="J27:J45">
      <formula1>50</formula1>
    </dataValidation>
    <dataValidation type="list" allowBlank="1" showInputMessage="1" showErrorMessage="1" sqref="C34">
      <formula1>_OP1</formula1>
    </dataValidation>
    <dataValidation type="list" allowBlank="1" showInputMessage="1" showErrorMessage="1" sqref="C36">
      <formula1>_OP2</formula1>
    </dataValidation>
    <dataValidation type="list" allowBlank="1" showInputMessage="1" showErrorMessage="1" sqref="C38">
      <formula1>_OP3</formula1>
    </dataValidation>
    <dataValidation type="list" allowBlank="1" showInputMessage="1" showErrorMessage="1" sqref="B20">
      <formula1>納品エリア選択</formula1>
    </dataValidation>
    <dataValidation type="list" allowBlank="1" showInputMessage="1" showErrorMessage="1" sqref="B22">
      <formula1>決済方法選択</formula1>
    </dataValidation>
    <dataValidation type="list" allowBlank="1" showInputMessage="1" showErrorMessage="1" sqref="C1">
      <formula1>伝票区分_必須</formula1>
    </dataValidation>
    <dataValidation type="list" allowBlank="1" showInputMessage="1" showErrorMessage="1" sqref="C28">
      <formula1>Q品名</formula1>
    </dataValidation>
  </dataValidations>
  <hyperlinks>
    <hyperlink ref="B16" r:id="rId1" display="発注確認書"/>
    <hyperlink ref="D45:F45" r:id="rId2" display="プリント色の選択"/>
  </hyperlinks>
  <printOptions horizontalCentered="1" verticalCentered="1"/>
  <pageMargins left="0.7086614173228347" right="0.7086614173228347" top="0.63" bottom="0.7480314960629921" header="0.31496062992125984" footer="0.31496062992125984"/>
  <pageSetup fitToHeight="1" fitToWidth="1" horizontalDpi="600" verticalDpi="600" orientation="landscape" paperSize="9" scale="87" r:id="rId3"/>
  <headerFooter>
    <oddHeader>&amp;R&amp;8&amp;F/&amp;A</oddHeader>
  </headerFooter>
</worksheet>
</file>

<file path=xl/worksheets/sheet2.xml><?xml version="1.0" encoding="utf-8"?>
<worksheet xmlns="http://schemas.openxmlformats.org/spreadsheetml/2006/main" xmlns:r="http://schemas.openxmlformats.org/officeDocument/2006/relationships">
  <sheetPr>
    <tabColor theme="6" tint="-0.4999699890613556"/>
  </sheetPr>
  <dimension ref="B2:M52"/>
  <sheetViews>
    <sheetView zoomScalePageLayoutView="0" workbookViewId="0" topLeftCell="A13">
      <selection activeCell="K20" sqref="K20:K21"/>
    </sheetView>
  </sheetViews>
  <sheetFormatPr defaultColWidth="9" defaultRowHeight="15"/>
  <cols>
    <col min="1" max="1" width="1.1015625" style="1" customWidth="1"/>
    <col min="2" max="2" width="25" style="2" bestFit="1" customWidth="1"/>
    <col min="3" max="3" width="9.5" style="3" bestFit="1" customWidth="1"/>
    <col min="4" max="4" width="9" style="1" customWidth="1"/>
    <col min="5" max="5" width="11.59765625" style="3" customWidth="1"/>
    <col min="6" max="6" width="9" style="3" customWidth="1"/>
    <col min="7" max="7" width="11.59765625" style="3" bestFit="1" customWidth="1"/>
    <col min="8" max="8" width="9" style="3" customWidth="1"/>
    <col min="9" max="9" width="9.5" style="3" bestFit="1" customWidth="1"/>
    <col min="10" max="10" width="9" style="1" customWidth="1"/>
    <col min="11" max="11" width="31" style="1" customWidth="1"/>
    <col min="12" max="12" width="9" style="1" customWidth="1"/>
    <col min="13" max="13" width="9" style="4" customWidth="1"/>
    <col min="14" max="16384" width="9" style="1" customWidth="1"/>
  </cols>
  <sheetData>
    <row r="1" ht="15" thickBot="1"/>
    <row r="2" spans="2:13" ht="15" thickBot="1">
      <c r="B2" s="5" t="s">
        <v>16</v>
      </c>
      <c r="C2" s="6" t="s">
        <v>22</v>
      </c>
      <c r="E2" s="7" t="s">
        <v>19</v>
      </c>
      <c r="F2" s="8"/>
      <c r="G2" s="8"/>
      <c r="H2" s="8"/>
      <c r="I2" s="9" t="s">
        <v>21</v>
      </c>
      <c r="K2" s="10" t="s">
        <v>25</v>
      </c>
      <c r="M2" s="11" t="s">
        <v>26</v>
      </c>
    </row>
    <row r="3" spans="2:13" ht="14.25">
      <c r="B3" s="12" t="s">
        <v>149</v>
      </c>
      <c r="C3" s="13" t="s">
        <v>20</v>
      </c>
      <c r="E3" s="14">
        <v>1</v>
      </c>
      <c r="F3" s="15" t="s">
        <v>17</v>
      </c>
      <c r="G3" s="15">
        <v>10000</v>
      </c>
      <c r="H3" s="16" t="s">
        <v>18</v>
      </c>
      <c r="I3" s="17">
        <v>300</v>
      </c>
      <c r="K3" s="18" t="s">
        <v>176</v>
      </c>
      <c r="M3" s="36" t="s">
        <v>96</v>
      </c>
    </row>
    <row r="4" spans="2:13" ht="14.25">
      <c r="B4" s="19" t="s">
        <v>101</v>
      </c>
      <c r="C4" s="20">
        <v>700</v>
      </c>
      <c r="E4" s="21">
        <v>10000</v>
      </c>
      <c r="F4" s="22" t="s">
        <v>17</v>
      </c>
      <c r="G4" s="22">
        <v>30000</v>
      </c>
      <c r="H4" s="23" t="s">
        <v>18</v>
      </c>
      <c r="I4" s="24">
        <v>400</v>
      </c>
      <c r="K4" s="25" t="s">
        <v>24</v>
      </c>
      <c r="M4" s="26" t="s">
        <v>97</v>
      </c>
    </row>
    <row r="5" spans="2:13" ht="14.25">
      <c r="B5" s="19" t="s">
        <v>102</v>
      </c>
      <c r="C5" s="20">
        <v>700</v>
      </c>
      <c r="E5" s="21">
        <v>30000</v>
      </c>
      <c r="F5" s="22" t="s">
        <v>17</v>
      </c>
      <c r="G5" s="22">
        <v>100000</v>
      </c>
      <c r="H5" s="23" t="s">
        <v>18</v>
      </c>
      <c r="I5" s="24">
        <v>600</v>
      </c>
      <c r="K5" s="108" t="s">
        <v>23</v>
      </c>
      <c r="M5" s="26" t="s">
        <v>98</v>
      </c>
    </row>
    <row r="6" spans="2:13" ht="15" thickBot="1">
      <c r="B6" s="19" t="s">
        <v>103</v>
      </c>
      <c r="C6" s="20">
        <v>700</v>
      </c>
      <c r="E6" s="28">
        <v>100000</v>
      </c>
      <c r="F6" s="29" t="s">
        <v>17</v>
      </c>
      <c r="G6" s="29">
        <v>300000</v>
      </c>
      <c r="H6" s="30" t="s">
        <v>18</v>
      </c>
      <c r="I6" s="31">
        <v>1000</v>
      </c>
      <c r="K6" s="108" t="s">
        <v>179</v>
      </c>
      <c r="M6" s="26" t="s">
        <v>99</v>
      </c>
    </row>
    <row r="7" spans="2:13" ht="15" thickBot="1">
      <c r="B7" s="19" t="s">
        <v>104</v>
      </c>
      <c r="C7" s="20">
        <v>700</v>
      </c>
      <c r="K7" s="27" t="s">
        <v>172</v>
      </c>
      <c r="M7" s="26" t="s">
        <v>100</v>
      </c>
    </row>
    <row r="8" spans="2:13" ht="15" thickBot="1">
      <c r="B8" s="19" t="s">
        <v>105</v>
      </c>
      <c r="C8" s="20">
        <v>700</v>
      </c>
      <c r="M8" s="35" t="s">
        <v>34</v>
      </c>
    </row>
    <row r="9" spans="2:13" ht="14.25">
      <c r="B9" s="19" t="s">
        <v>106</v>
      </c>
      <c r="C9" s="20">
        <v>700</v>
      </c>
      <c r="M9" s="34"/>
    </row>
    <row r="10" spans="2:8" ht="14.25">
      <c r="B10" s="19" t="s">
        <v>107</v>
      </c>
      <c r="C10" s="20">
        <v>700</v>
      </c>
      <c r="E10" s="3" t="s">
        <v>33</v>
      </c>
      <c r="H10" s="3" t="s">
        <v>30</v>
      </c>
    </row>
    <row r="11" spans="2:8" ht="14.25">
      <c r="B11" s="19" t="s">
        <v>108</v>
      </c>
      <c r="C11" s="20">
        <v>700</v>
      </c>
      <c r="E11" s="3" t="s">
        <v>36</v>
      </c>
      <c r="H11" s="3" t="s">
        <v>31</v>
      </c>
    </row>
    <row r="12" spans="2:8" ht="14.25">
      <c r="B12" s="19" t="s">
        <v>109</v>
      </c>
      <c r="C12" s="20">
        <v>700</v>
      </c>
      <c r="E12" s="3" t="s">
        <v>28</v>
      </c>
      <c r="H12" s="3" t="s">
        <v>32</v>
      </c>
    </row>
    <row r="13" spans="2:8" ht="14.25">
      <c r="B13" s="19" t="s">
        <v>110</v>
      </c>
      <c r="C13" s="20">
        <v>700</v>
      </c>
      <c r="E13" s="3" t="s">
        <v>29</v>
      </c>
      <c r="H13" s="3" t="s">
        <v>180</v>
      </c>
    </row>
    <row r="14" spans="2:8" ht="14.25">
      <c r="B14" s="19" t="s">
        <v>111</v>
      </c>
      <c r="C14" s="20">
        <v>700</v>
      </c>
      <c r="H14" s="3" t="s">
        <v>181</v>
      </c>
    </row>
    <row r="15" spans="2:8" ht="14.25">
      <c r="B15" s="19" t="s">
        <v>112</v>
      </c>
      <c r="C15" s="20">
        <v>700</v>
      </c>
      <c r="H15" s="3" t="s">
        <v>182</v>
      </c>
    </row>
    <row r="16" spans="2:8" ht="14.25">
      <c r="B16" s="19" t="s">
        <v>113</v>
      </c>
      <c r="C16" s="20">
        <v>700</v>
      </c>
      <c r="H16" s="3" t="s">
        <v>183</v>
      </c>
    </row>
    <row r="17" spans="2:3" ht="14.25">
      <c r="B17" s="19" t="s">
        <v>114</v>
      </c>
      <c r="C17" s="20">
        <v>700</v>
      </c>
    </row>
    <row r="18" spans="2:3" ht="14.25">
      <c r="B18" s="19" t="s">
        <v>115</v>
      </c>
      <c r="C18" s="20">
        <v>700</v>
      </c>
    </row>
    <row r="19" spans="2:12" ht="14.25">
      <c r="B19" s="19" t="s">
        <v>116</v>
      </c>
      <c r="C19" s="20">
        <v>800</v>
      </c>
      <c r="E19" s="1" t="s">
        <v>165</v>
      </c>
      <c r="K19" s="1" t="s">
        <v>0</v>
      </c>
      <c r="L19" s="1" t="s">
        <v>1</v>
      </c>
    </row>
    <row r="20" spans="2:12" ht="14.25">
      <c r="B20" s="19" t="s">
        <v>117</v>
      </c>
      <c r="C20" s="20">
        <v>800</v>
      </c>
      <c r="D20" s="1">
        <v>1</v>
      </c>
      <c r="E20" s="3" t="s">
        <v>6</v>
      </c>
      <c r="K20" s="1" t="s">
        <v>63</v>
      </c>
      <c r="L20" s="37">
        <v>2000</v>
      </c>
    </row>
    <row r="21" spans="2:12" ht="14.25">
      <c r="B21" s="19" t="s">
        <v>118</v>
      </c>
      <c r="C21" s="20">
        <v>800</v>
      </c>
      <c r="D21" s="1">
        <v>2</v>
      </c>
      <c r="E21" s="3" t="s">
        <v>64</v>
      </c>
      <c r="K21" s="1" t="s">
        <v>62</v>
      </c>
      <c r="L21" t="s">
        <v>52</v>
      </c>
    </row>
    <row r="22" spans="2:12" ht="14.25">
      <c r="B22" s="19" t="s">
        <v>119</v>
      </c>
      <c r="C22" s="20">
        <v>700</v>
      </c>
      <c r="D22" s="1">
        <v>3</v>
      </c>
      <c r="E22" s="3" t="s">
        <v>65</v>
      </c>
      <c r="L22"/>
    </row>
    <row r="23" spans="2:12" ht="14.25">
      <c r="B23" s="19" t="s">
        <v>120</v>
      </c>
      <c r="C23" s="20">
        <v>800</v>
      </c>
      <c r="D23" s="1">
        <v>4</v>
      </c>
      <c r="E23" s="3" t="s">
        <v>66</v>
      </c>
      <c r="L23"/>
    </row>
    <row r="24" spans="2:5" ht="14.25">
      <c r="B24" s="19" t="s">
        <v>121</v>
      </c>
      <c r="C24" s="20">
        <v>800</v>
      </c>
      <c r="D24" s="1">
        <v>5</v>
      </c>
      <c r="E24" s="3" t="s">
        <v>67</v>
      </c>
    </row>
    <row r="25" spans="2:5" ht="14.25">
      <c r="B25" s="19" t="s">
        <v>122</v>
      </c>
      <c r="C25" s="20">
        <v>800</v>
      </c>
      <c r="D25" s="1">
        <v>6</v>
      </c>
      <c r="E25" s="3" t="s">
        <v>68</v>
      </c>
    </row>
    <row r="26" spans="2:11" ht="14.25">
      <c r="B26" s="19" t="s">
        <v>123</v>
      </c>
      <c r="C26" s="20">
        <v>750</v>
      </c>
      <c r="D26" s="1">
        <v>7</v>
      </c>
      <c r="E26" s="3" t="s">
        <v>69</v>
      </c>
      <c r="K26" s="1" t="s">
        <v>5</v>
      </c>
    </row>
    <row r="27" spans="2:12" ht="14.25">
      <c r="B27" s="19" t="s">
        <v>124</v>
      </c>
      <c r="C27" s="20">
        <v>750</v>
      </c>
      <c r="D27" s="1">
        <v>8</v>
      </c>
      <c r="E27" s="3" t="s">
        <v>70</v>
      </c>
      <c r="K27" s="1" t="s">
        <v>162</v>
      </c>
      <c r="L27" s="1">
        <v>1</v>
      </c>
    </row>
    <row r="28" spans="2:5" ht="14.25">
      <c r="B28" s="19" t="s">
        <v>125</v>
      </c>
      <c r="C28" s="20">
        <v>750</v>
      </c>
      <c r="D28" s="1">
        <v>9</v>
      </c>
      <c r="E28" s="3" t="s">
        <v>71</v>
      </c>
    </row>
    <row r="29" spans="2:5" ht="14.25">
      <c r="B29" s="19" t="s">
        <v>126</v>
      </c>
      <c r="C29" s="20">
        <v>900</v>
      </c>
      <c r="D29" s="1">
        <v>10</v>
      </c>
      <c r="E29" s="3" t="s">
        <v>72</v>
      </c>
    </row>
    <row r="30" spans="2:11" ht="14.25">
      <c r="B30" s="19" t="s">
        <v>127</v>
      </c>
      <c r="C30" s="20">
        <v>900</v>
      </c>
      <c r="D30" s="1">
        <v>11</v>
      </c>
      <c r="E30" s="3" t="s">
        <v>73</v>
      </c>
      <c r="K30" t="s">
        <v>2</v>
      </c>
    </row>
    <row r="31" spans="2:12" ht="14.25">
      <c r="B31" s="19" t="s">
        <v>128</v>
      </c>
      <c r="C31" s="20">
        <v>900</v>
      </c>
      <c r="D31" s="1">
        <v>12</v>
      </c>
      <c r="E31" s="3" t="s">
        <v>74</v>
      </c>
      <c r="K31" s="1" t="s">
        <v>156</v>
      </c>
      <c r="L31" s="1">
        <v>3</v>
      </c>
    </row>
    <row r="32" spans="2:12" ht="14.25">
      <c r="B32" s="19" t="s">
        <v>129</v>
      </c>
      <c r="C32" s="20">
        <v>900</v>
      </c>
      <c r="D32" s="1">
        <v>13</v>
      </c>
      <c r="E32" s="3" t="s">
        <v>75</v>
      </c>
      <c r="K32" s="1" t="s">
        <v>157</v>
      </c>
      <c r="L32" s="1">
        <v>4</v>
      </c>
    </row>
    <row r="33" spans="2:5" ht="14.25">
      <c r="B33" s="19" t="s">
        <v>130</v>
      </c>
      <c r="C33" s="20">
        <v>900</v>
      </c>
      <c r="D33" s="1">
        <v>14</v>
      </c>
      <c r="E33" s="3" t="s">
        <v>76</v>
      </c>
    </row>
    <row r="34" spans="2:11" ht="14.25">
      <c r="B34" s="19" t="s">
        <v>131</v>
      </c>
      <c r="C34" s="20">
        <v>900</v>
      </c>
      <c r="D34" s="1">
        <v>15</v>
      </c>
      <c r="E34" s="3" t="s">
        <v>77</v>
      </c>
      <c r="K34" t="s">
        <v>3</v>
      </c>
    </row>
    <row r="35" spans="2:13" ht="14.25">
      <c r="B35" s="19" t="s">
        <v>132</v>
      </c>
      <c r="C35" s="20">
        <v>700</v>
      </c>
      <c r="D35" s="1">
        <v>16</v>
      </c>
      <c r="E35" s="3" t="s">
        <v>78</v>
      </c>
      <c r="K35" s="1" t="s">
        <v>158</v>
      </c>
      <c r="L35" s="1">
        <v>5</v>
      </c>
      <c r="M35" s="4">
        <v>16</v>
      </c>
    </row>
    <row r="36" spans="2:13" ht="14.25">
      <c r="B36" s="19" t="s">
        <v>133</v>
      </c>
      <c r="C36" s="20">
        <v>900</v>
      </c>
      <c r="D36" s="1">
        <v>17</v>
      </c>
      <c r="E36" s="3" t="s">
        <v>79</v>
      </c>
      <c r="K36" s="1" t="s">
        <v>159</v>
      </c>
      <c r="L36" s="1">
        <v>7</v>
      </c>
      <c r="M36" s="4">
        <v>0</v>
      </c>
    </row>
    <row r="37" spans="2:5" ht="14.25">
      <c r="B37" s="19" t="s">
        <v>134</v>
      </c>
      <c r="C37" s="20">
        <v>900</v>
      </c>
      <c r="D37" s="1">
        <v>18</v>
      </c>
      <c r="E37" s="3" t="s">
        <v>80</v>
      </c>
    </row>
    <row r="38" spans="2:5" ht="14.25">
      <c r="B38" s="19" t="s">
        <v>135</v>
      </c>
      <c r="C38" s="20">
        <v>900</v>
      </c>
      <c r="D38" s="1">
        <v>19</v>
      </c>
      <c r="E38" s="3" t="s">
        <v>51</v>
      </c>
    </row>
    <row r="39" spans="2:11" ht="14.25">
      <c r="B39" s="19" t="s">
        <v>136</v>
      </c>
      <c r="C39" s="20">
        <v>1000</v>
      </c>
      <c r="K39" t="s">
        <v>4</v>
      </c>
    </row>
    <row r="40" spans="2:13" ht="14.25">
      <c r="B40" s="19" t="s">
        <v>137</v>
      </c>
      <c r="C40" s="20">
        <v>1100</v>
      </c>
      <c r="E40" s="1" t="s">
        <v>166</v>
      </c>
      <c r="K40" s="1" t="s">
        <v>160</v>
      </c>
      <c r="L40" s="1">
        <v>8</v>
      </c>
      <c r="M40" s="4">
        <v>27</v>
      </c>
    </row>
    <row r="41" spans="2:13" ht="14.25">
      <c r="B41" s="19" t="s">
        <v>177</v>
      </c>
      <c r="C41" s="20">
        <v>1200</v>
      </c>
      <c r="D41" s="1">
        <v>1</v>
      </c>
      <c r="E41" s="3" t="s">
        <v>51</v>
      </c>
      <c r="K41" s="1" t="s">
        <v>161</v>
      </c>
      <c r="L41" s="1">
        <v>9</v>
      </c>
      <c r="M41" s="4">
        <v>0</v>
      </c>
    </row>
    <row r="42" spans="2:5" ht="14.25">
      <c r="B42" s="19" t="s">
        <v>138</v>
      </c>
      <c r="C42" s="20">
        <v>1000</v>
      </c>
      <c r="D42" s="1">
        <v>2</v>
      </c>
      <c r="E42" s="3" t="s">
        <v>77</v>
      </c>
    </row>
    <row r="43" spans="2:5" ht="14.25">
      <c r="B43" s="19" t="s">
        <v>139</v>
      </c>
      <c r="C43" s="20">
        <v>1000</v>
      </c>
      <c r="D43" s="1">
        <v>3</v>
      </c>
      <c r="E43" s="3" t="s">
        <v>164</v>
      </c>
    </row>
    <row r="44" spans="2:5" ht="14.25">
      <c r="B44" s="19" t="s">
        <v>140</v>
      </c>
      <c r="C44" s="20">
        <v>1100</v>
      </c>
      <c r="D44" s="1">
        <v>4</v>
      </c>
      <c r="E44" s="3" t="s">
        <v>173</v>
      </c>
    </row>
    <row r="45" spans="2:5" ht="14.25">
      <c r="B45" s="19" t="s">
        <v>141</v>
      </c>
      <c r="C45" s="20">
        <v>1100</v>
      </c>
      <c r="D45" s="1">
        <v>5</v>
      </c>
      <c r="E45" s="3" t="s">
        <v>78</v>
      </c>
    </row>
    <row r="46" spans="2:5" ht="14.25">
      <c r="B46" s="19" t="s">
        <v>142</v>
      </c>
      <c r="C46" s="20">
        <v>1100</v>
      </c>
      <c r="D46" s="1">
        <v>6</v>
      </c>
      <c r="E46" s="3" t="s">
        <v>80</v>
      </c>
    </row>
    <row r="47" spans="2:5" ht="14.25">
      <c r="B47" s="19" t="s">
        <v>143</v>
      </c>
      <c r="C47" s="20">
        <v>1100</v>
      </c>
      <c r="D47" s="1">
        <v>7</v>
      </c>
      <c r="E47" s="3" t="s">
        <v>79</v>
      </c>
    </row>
    <row r="48" spans="2:3" ht="14.25">
      <c r="B48" s="19" t="s">
        <v>144</v>
      </c>
      <c r="C48" s="20">
        <v>1100</v>
      </c>
    </row>
    <row r="49" spans="2:5" ht="14.25">
      <c r="B49" s="19" t="s">
        <v>145</v>
      </c>
      <c r="C49" s="20">
        <v>1100</v>
      </c>
      <c r="E49" s="1"/>
    </row>
    <row r="50" spans="2:3" ht="14.25">
      <c r="B50" s="19" t="s">
        <v>178</v>
      </c>
      <c r="C50" s="20">
        <v>1800</v>
      </c>
    </row>
    <row r="51" spans="2:3" ht="15" thickBot="1">
      <c r="B51" s="32" t="s">
        <v>15</v>
      </c>
      <c r="C51" s="33">
        <v>2500</v>
      </c>
    </row>
    <row r="52" ht="14.25">
      <c r="E52" s="1"/>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1"/>
  <sheetViews>
    <sheetView zoomScalePageLayoutView="0" workbookViewId="0" topLeftCell="A1">
      <selection activeCell="H35" sqref="H35"/>
    </sheetView>
  </sheetViews>
  <sheetFormatPr defaultColWidth="8.59765625" defaultRowHeight="15"/>
  <cols>
    <col min="1" max="1" width="6.5" style="0" bestFit="1" customWidth="1"/>
    <col min="2" max="3" width="3.09765625" style="0" bestFit="1" customWidth="1"/>
    <col min="4" max="4" width="5.5" style="0" bestFit="1" customWidth="1"/>
    <col min="5" max="5" width="12.69921875" style="0" bestFit="1" customWidth="1"/>
    <col min="6" max="6" width="4.5" style="0" bestFit="1" customWidth="1"/>
    <col min="7" max="7" width="3.5" style="0" bestFit="1" customWidth="1"/>
  </cols>
  <sheetData>
    <row r="1" spans="1:7" s="38" customFormat="1" ht="64.5">
      <c r="A1" s="38" t="s">
        <v>53</v>
      </c>
      <c r="B1" s="38" t="s">
        <v>7</v>
      </c>
      <c r="C1" s="38" t="s">
        <v>8</v>
      </c>
      <c r="D1" s="38" t="s">
        <v>54</v>
      </c>
      <c r="E1" s="38" t="s">
        <v>55</v>
      </c>
      <c r="F1" s="38" t="s">
        <v>9</v>
      </c>
      <c r="G1" s="38" t="s">
        <v>10</v>
      </c>
    </row>
    <row r="2" spans="1:7" ht="14.25">
      <c r="A2">
        <v>2000</v>
      </c>
      <c r="B2">
        <v>1</v>
      </c>
      <c r="C2">
        <v>3</v>
      </c>
      <c r="D2">
        <v>250</v>
      </c>
      <c r="E2" t="str">
        <f>CONCATENATE(A2,B2,C2,D2)</f>
        <v>200013250</v>
      </c>
      <c r="F2">
        <v>165</v>
      </c>
      <c r="G2">
        <v>21</v>
      </c>
    </row>
    <row r="3" spans="1:7" ht="14.25">
      <c r="A3">
        <v>2000</v>
      </c>
      <c r="B3">
        <v>1</v>
      </c>
      <c r="C3">
        <v>3</v>
      </c>
      <c r="D3">
        <v>500</v>
      </c>
      <c r="E3" t="str">
        <f aca="true" t="shared" si="0" ref="E3:E21">CONCATENATE(A3,B3,C3,D3)</f>
        <v>200013500</v>
      </c>
      <c r="F3">
        <v>149</v>
      </c>
      <c r="G3">
        <v>19</v>
      </c>
    </row>
    <row r="4" spans="1:7" ht="14.25">
      <c r="A4">
        <v>2000</v>
      </c>
      <c r="B4">
        <v>1</v>
      </c>
      <c r="C4">
        <v>3</v>
      </c>
      <c r="D4">
        <v>1000</v>
      </c>
      <c r="E4" t="str">
        <f t="shared" si="0"/>
        <v>2000131000</v>
      </c>
      <c r="F4">
        <v>142</v>
      </c>
      <c r="G4">
        <v>17</v>
      </c>
    </row>
    <row r="5" spans="1:7" ht="14.25">
      <c r="A5">
        <v>2000</v>
      </c>
      <c r="B5">
        <v>1</v>
      </c>
      <c r="C5">
        <v>3</v>
      </c>
      <c r="D5">
        <v>2500</v>
      </c>
      <c r="E5" t="str">
        <f t="shared" si="0"/>
        <v>2000132500</v>
      </c>
      <c r="F5">
        <v>138</v>
      </c>
      <c r="G5">
        <v>16</v>
      </c>
    </row>
    <row r="6" spans="1:7" ht="14.25">
      <c r="A6">
        <v>2000</v>
      </c>
      <c r="B6">
        <v>1</v>
      </c>
      <c r="C6">
        <v>3</v>
      </c>
      <c r="D6">
        <v>5000</v>
      </c>
      <c r="E6" t="str">
        <f t="shared" si="0"/>
        <v>2000135000</v>
      </c>
      <c r="F6">
        <v>135</v>
      </c>
      <c r="G6">
        <v>14</v>
      </c>
    </row>
    <row r="7" spans="1:7" ht="14.25">
      <c r="A7">
        <v>2000</v>
      </c>
      <c r="B7">
        <v>1</v>
      </c>
      <c r="C7">
        <v>4</v>
      </c>
      <c r="D7">
        <v>250</v>
      </c>
      <c r="E7" t="str">
        <f t="shared" si="0"/>
        <v>200014250</v>
      </c>
      <c r="F7">
        <v>165</v>
      </c>
      <c r="G7">
        <v>0</v>
      </c>
    </row>
    <row r="8" spans="1:7" ht="14.25">
      <c r="A8">
        <v>2000</v>
      </c>
      <c r="B8">
        <v>1</v>
      </c>
      <c r="C8">
        <v>4</v>
      </c>
      <c r="D8">
        <v>500</v>
      </c>
      <c r="E8" t="str">
        <f t="shared" si="0"/>
        <v>200014500</v>
      </c>
      <c r="F8">
        <v>149</v>
      </c>
      <c r="G8">
        <v>0</v>
      </c>
    </row>
    <row r="9" spans="1:7" ht="14.25">
      <c r="A9">
        <v>2000</v>
      </c>
      <c r="B9">
        <v>1</v>
      </c>
      <c r="C9">
        <v>4</v>
      </c>
      <c r="D9">
        <v>1000</v>
      </c>
      <c r="E9" t="str">
        <f t="shared" si="0"/>
        <v>2000141000</v>
      </c>
      <c r="F9">
        <v>142</v>
      </c>
      <c r="G9">
        <v>0</v>
      </c>
    </row>
    <row r="10" spans="1:7" ht="14.25">
      <c r="A10">
        <v>2000</v>
      </c>
      <c r="B10">
        <v>1</v>
      </c>
      <c r="C10">
        <v>4</v>
      </c>
      <c r="D10">
        <v>2500</v>
      </c>
      <c r="E10" t="str">
        <f t="shared" si="0"/>
        <v>2000142500</v>
      </c>
      <c r="F10">
        <v>138</v>
      </c>
      <c r="G10">
        <v>0</v>
      </c>
    </row>
    <row r="11" spans="1:7" ht="14.25">
      <c r="A11">
        <v>2000</v>
      </c>
      <c r="B11">
        <v>1</v>
      </c>
      <c r="C11">
        <v>4</v>
      </c>
      <c r="D11">
        <v>5000</v>
      </c>
      <c r="E11" t="str">
        <f t="shared" si="0"/>
        <v>2000145000</v>
      </c>
      <c r="F11">
        <v>135</v>
      </c>
      <c r="G11">
        <v>0</v>
      </c>
    </row>
    <row r="12" spans="1:7" ht="14.25">
      <c r="A12" t="s">
        <v>52</v>
      </c>
      <c r="B12">
        <v>1</v>
      </c>
      <c r="C12">
        <v>3</v>
      </c>
      <c r="D12">
        <v>250</v>
      </c>
      <c r="E12" t="str">
        <f t="shared" si="0"/>
        <v>2000R13250</v>
      </c>
      <c r="F12">
        <v>165</v>
      </c>
      <c r="G12">
        <v>21</v>
      </c>
    </row>
    <row r="13" spans="1:7" ht="14.25">
      <c r="A13" t="s">
        <v>52</v>
      </c>
      <c r="B13">
        <v>1</v>
      </c>
      <c r="C13">
        <v>3</v>
      </c>
      <c r="D13">
        <v>500</v>
      </c>
      <c r="E13" t="str">
        <f t="shared" si="0"/>
        <v>2000R13500</v>
      </c>
      <c r="F13">
        <v>149</v>
      </c>
      <c r="G13">
        <v>19</v>
      </c>
    </row>
    <row r="14" spans="1:7" ht="14.25">
      <c r="A14" t="s">
        <v>52</v>
      </c>
      <c r="B14">
        <v>1</v>
      </c>
      <c r="C14">
        <v>3</v>
      </c>
      <c r="D14">
        <v>1000</v>
      </c>
      <c r="E14" t="str">
        <f t="shared" si="0"/>
        <v>2000R131000</v>
      </c>
      <c r="F14">
        <v>142</v>
      </c>
      <c r="G14">
        <v>17</v>
      </c>
    </row>
    <row r="15" spans="1:7" ht="14.25">
      <c r="A15" t="s">
        <v>52</v>
      </c>
      <c r="B15">
        <v>1</v>
      </c>
      <c r="C15">
        <v>3</v>
      </c>
      <c r="D15">
        <v>2500</v>
      </c>
      <c r="E15" t="str">
        <f t="shared" si="0"/>
        <v>2000R132500</v>
      </c>
      <c r="F15">
        <v>138</v>
      </c>
      <c r="G15">
        <v>16</v>
      </c>
    </row>
    <row r="16" spans="1:7" ht="14.25">
      <c r="A16" t="s">
        <v>52</v>
      </c>
      <c r="B16">
        <v>1</v>
      </c>
      <c r="C16">
        <v>3</v>
      </c>
      <c r="D16">
        <v>5000</v>
      </c>
      <c r="E16" t="str">
        <f t="shared" si="0"/>
        <v>2000R135000</v>
      </c>
      <c r="F16">
        <v>135</v>
      </c>
      <c r="G16">
        <v>14</v>
      </c>
    </row>
    <row r="17" spans="1:7" ht="14.25">
      <c r="A17" t="s">
        <v>52</v>
      </c>
      <c r="B17">
        <v>1</v>
      </c>
      <c r="C17">
        <v>4</v>
      </c>
      <c r="D17">
        <v>250</v>
      </c>
      <c r="E17" t="str">
        <f t="shared" si="0"/>
        <v>2000R14250</v>
      </c>
      <c r="F17">
        <v>165</v>
      </c>
      <c r="G17">
        <v>0</v>
      </c>
    </row>
    <row r="18" spans="1:7" ht="14.25">
      <c r="A18" t="s">
        <v>52</v>
      </c>
      <c r="B18">
        <v>1</v>
      </c>
      <c r="C18">
        <v>4</v>
      </c>
      <c r="D18">
        <v>500</v>
      </c>
      <c r="E18" t="str">
        <f t="shared" si="0"/>
        <v>2000R14500</v>
      </c>
      <c r="F18">
        <v>149</v>
      </c>
      <c r="G18">
        <v>0</v>
      </c>
    </row>
    <row r="19" spans="1:7" ht="14.25">
      <c r="A19" t="s">
        <v>52</v>
      </c>
      <c r="B19">
        <v>1</v>
      </c>
      <c r="C19">
        <v>4</v>
      </c>
      <c r="D19">
        <v>1000</v>
      </c>
      <c r="E19" t="str">
        <f t="shared" si="0"/>
        <v>2000R141000</v>
      </c>
      <c r="F19">
        <v>142</v>
      </c>
      <c r="G19">
        <v>0</v>
      </c>
    </row>
    <row r="20" spans="1:7" ht="14.25">
      <c r="A20" t="s">
        <v>52</v>
      </c>
      <c r="B20">
        <v>1</v>
      </c>
      <c r="C20">
        <v>4</v>
      </c>
      <c r="D20">
        <v>2500</v>
      </c>
      <c r="E20" t="str">
        <f t="shared" si="0"/>
        <v>2000R142500</v>
      </c>
      <c r="F20">
        <v>138</v>
      </c>
      <c r="G20">
        <v>0</v>
      </c>
    </row>
    <row r="21" spans="1:7" ht="14.25">
      <c r="A21" t="s">
        <v>52</v>
      </c>
      <c r="B21">
        <v>1</v>
      </c>
      <c r="C21">
        <v>4</v>
      </c>
      <c r="D21">
        <v>5000</v>
      </c>
      <c r="E21" t="str">
        <f t="shared" si="0"/>
        <v>2000R145000</v>
      </c>
      <c r="F21">
        <v>135</v>
      </c>
      <c r="G21">
        <v>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6:G28"/>
  <sheetViews>
    <sheetView zoomScalePageLayoutView="0" workbookViewId="0" topLeftCell="A1">
      <selection activeCell="C15" sqref="C15"/>
    </sheetView>
  </sheetViews>
  <sheetFormatPr defaultColWidth="8.59765625" defaultRowHeight="23.25" customHeight="1"/>
  <cols>
    <col min="1" max="1" width="8.59765625" style="0" customWidth="1"/>
    <col min="2" max="2" width="12.3984375" style="0" customWidth="1"/>
    <col min="3" max="3" width="28.5" style="0" customWidth="1"/>
    <col min="4" max="4" width="26.09765625" style="0" bestFit="1" customWidth="1"/>
    <col min="5" max="5" width="15" style="0" bestFit="1" customWidth="1"/>
    <col min="6" max="6" width="16.09765625" style="0" bestFit="1" customWidth="1"/>
    <col min="7" max="7" width="18.3984375" style="0" bestFit="1" customWidth="1"/>
  </cols>
  <sheetData>
    <row r="6" spans="2:7" ht="23.25" customHeight="1">
      <c r="B6" s="41" t="s">
        <v>56</v>
      </c>
      <c r="C6" s="41" t="s">
        <v>57</v>
      </c>
      <c r="D6" s="41" t="s">
        <v>58</v>
      </c>
      <c r="E6" s="41" t="s">
        <v>59</v>
      </c>
      <c r="F6" s="41" t="s">
        <v>60</v>
      </c>
      <c r="G6" s="41" t="s">
        <v>61</v>
      </c>
    </row>
    <row r="7" spans="2:7" ht="23.25" customHeight="1">
      <c r="B7" s="42" t="e">
        <f>Via_order!C29</f>
        <v>#N/A</v>
      </c>
      <c r="C7" s="41">
        <f>Via_order!C28</f>
        <v>0</v>
      </c>
      <c r="D7" s="43">
        <f>Via_order!H27</f>
        <v>0</v>
      </c>
      <c r="E7" s="41">
        <f>Via_order!$C$45</f>
        <v>0</v>
      </c>
      <c r="F7" s="43">
        <f>Via_order!J27</f>
        <v>0</v>
      </c>
      <c r="G7" s="41"/>
    </row>
    <row r="8" spans="2:7" ht="23.25" customHeight="1">
      <c r="B8" s="41"/>
      <c r="C8" s="41"/>
      <c r="D8" s="43">
        <f>Via_order!H28</f>
        <v>0</v>
      </c>
      <c r="E8" s="41">
        <f>Via_order!$C$45</f>
        <v>0</v>
      </c>
      <c r="F8" s="43">
        <f>Via_order!J28</f>
        <v>0</v>
      </c>
      <c r="G8" s="41"/>
    </row>
    <row r="9" spans="2:7" ht="23.25" customHeight="1">
      <c r="B9" s="41"/>
      <c r="C9" s="41"/>
      <c r="D9" s="43">
        <f>Via_order!H29</f>
        <v>0</v>
      </c>
      <c r="E9" s="41">
        <f>Via_order!$C$45</f>
        <v>0</v>
      </c>
      <c r="F9" s="43">
        <f>Via_order!J29</f>
        <v>0</v>
      </c>
      <c r="G9" s="41"/>
    </row>
    <row r="10" spans="2:7" ht="23.25" customHeight="1">
      <c r="B10" s="41"/>
      <c r="C10" s="41"/>
      <c r="D10" s="43">
        <f>Via_order!H30</f>
        <v>0</v>
      </c>
      <c r="E10" s="41">
        <f>Via_order!$C$45</f>
        <v>0</v>
      </c>
      <c r="F10" s="43">
        <f>Via_order!J30</f>
        <v>0</v>
      </c>
      <c r="G10" s="41"/>
    </row>
    <row r="11" spans="2:7" ht="23.25" customHeight="1">
      <c r="B11" s="41"/>
      <c r="C11" s="41"/>
      <c r="D11" s="43">
        <f>Via_order!H31</f>
        <v>0</v>
      </c>
      <c r="E11" s="41">
        <f>Via_order!$C$45</f>
        <v>0</v>
      </c>
      <c r="F11" s="43">
        <f>Via_order!J31</f>
        <v>0</v>
      </c>
      <c r="G11" s="41"/>
    </row>
    <row r="12" spans="2:7" ht="23.25" customHeight="1">
      <c r="B12" s="41"/>
      <c r="C12" s="41"/>
      <c r="D12" s="43">
        <f>Via_order!H32</f>
        <v>0</v>
      </c>
      <c r="E12" s="43"/>
      <c r="F12" s="43">
        <f>Via_order!J32</f>
        <v>0</v>
      </c>
      <c r="G12" s="41"/>
    </row>
    <row r="13" spans="2:7" ht="23.25" customHeight="1">
      <c r="B13" s="41"/>
      <c r="C13" s="41"/>
      <c r="D13" s="43">
        <f>Via_order!H33</f>
        <v>0</v>
      </c>
      <c r="E13" s="43"/>
      <c r="F13" s="43">
        <f>Via_order!J33</f>
        <v>0</v>
      </c>
      <c r="G13" s="41"/>
    </row>
    <row r="14" spans="2:7" ht="23.25" customHeight="1">
      <c r="B14" s="41"/>
      <c r="C14" s="41"/>
      <c r="D14" s="43">
        <f>Via_order!H34</f>
        <v>0</v>
      </c>
      <c r="E14" s="43"/>
      <c r="F14" s="43">
        <f>Via_order!J34</f>
        <v>0</v>
      </c>
      <c r="G14" s="41"/>
    </row>
    <row r="15" spans="2:7" ht="23.25" customHeight="1">
      <c r="B15" s="41"/>
      <c r="C15" s="41"/>
      <c r="D15" s="43">
        <f>Via_order!H35</f>
        <v>0</v>
      </c>
      <c r="E15" s="43"/>
      <c r="F15" s="43">
        <f>Via_order!J35</f>
        <v>0</v>
      </c>
      <c r="G15" s="41"/>
    </row>
    <row r="16" spans="2:7" ht="23.25" customHeight="1">
      <c r="B16" s="41"/>
      <c r="C16" s="41"/>
      <c r="D16" s="43">
        <f>Via_order!H36</f>
        <v>0</v>
      </c>
      <c r="E16" s="43"/>
      <c r="F16" s="43">
        <f>Via_order!J36</f>
        <v>0</v>
      </c>
      <c r="G16" s="41"/>
    </row>
    <row r="17" spans="2:7" ht="23.25" customHeight="1">
      <c r="B17" s="41"/>
      <c r="C17" s="41"/>
      <c r="D17" s="43">
        <f>Via_order!H37</f>
        <v>0</v>
      </c>
      <c r="E17" s="43"/>
      <c r="F17" s="43">
        <f>Via_order!J37</f>
        <v>0</v>
      </c>
      <c r="G17" s="41"/>
    </row>
    <row r="18" spans="2:7" ht="23.25" customHeight="1">
      <c r="B18" s="41"/>
      <c r="C18" s="41"/>
      <c r="D18" s="43">
        <f>Via_order!H38</f>
        <v>0</v>
      </c>
      <c r="E18" s="43"/>
      <c r="F18" s="43">
        <f>Via_order!J38</f>
        <v>0</v>
      </c>
      <c r="G18" s="41"/>
    </row>
    <row r="19" spans="2:7" ht="23.25" customHeight="1">
      <c r="B19" s="41"/>
      <c r="C19" s="41"/>
      <c r="D19" s="43">
        <f>Via_order!H39</f>
        <v>0</v>
      </c>
      <c r="E19" s="43"/>
      <c r="F19" s="43">
        <f>Via_order!J39</f>
        <v>0</v>
      </c>
      <c r="G19" s="41"/>
    </row>
    <row r="20" spans="2:7" ht="23.25" customHeight="1">
      <c r="B20" s="41"/>
      <c r="C20" s="41"/>
      <c r="D20" s="43">
        <f>Via_order!H40</f>
        <v>0</v>
      </c>
      <c r="E20" s="43"/>
      <c r="F20" s="43">
        <f>Via_order!J40</f>
        <v>0</v>
      </c>
      <c r="G20" s="41"/>
    </row>
    <row r="21" spans="2:7" ht="23.25" customHeight="1">
      <c r="B21" s="41"/>
      <c r="C21" s="41"/>
      <c r="D21" s="43">
        <f>Via_order!H41</f>
        <v>0</v>
      </c>
      <c r="E21" s="43"/>
      <c r="F21" s="43">
        <f>Via_order!J41</f>
        <v>0</v>
      </c>
      <c r="G21" s="41"/>
    </row>
    <row r="22" spans="2:7" ht="23.25" customHeight="1">
      <c r="B22" s="41"/>
      <c r="C22" s="41"/>
      <c r="D22" s="43">
        <f>Via_order!H42</f>
        <v>0</v>
      </c>
      <c r="E22" s="43"/>
      <c r="F22" s="43">
        <f>Via_order!J42</f>
        <v>0</v>
      </c>
      <c r="G22" s="41"/>
    </row>
    <row r="23" spans="2:7" ht="23.25" customHeight="1">
      <c r="B23" s="41"/>
      <c r="C23" s="41"/>
      <c r="D23" s="43">
        <f>Via_order!H43</f>
        <v>0</v>
      </c>
      <c r="E23" s="43"/>
      <c r="F23" s="43">
        <f>Via_order!J43</f>
        <v>0</v>
      </c>
      <c r="G23" s="41"/>
    </row>
    <row r="24" spans="2:7" ht="23.25" customHeight="1">
      <c r="B24" s="41"/>
      <c r="C24" s="41"/>
      <c r="D24" s="43">
        <f>Via_order!H44</f>
        <v>0</v>
      </c>
      <c r="E24" s="43"/>
      <c r="F24" s="43">
        <f>Via_order!J44</f>
        <v>0</v>
      </c>
      <c r="G24" s="41"/>
    </row>
    <row r="25" spans="2:7" ht="23.25" customHeight="1">
      <c r="B25" s="41"/>
      <c r="C25" s="41"/>
      <c r="D25" s="43">
        <f>Via_order!H45</f>
        <v>0</v>
      </c>
      <c r="E25" s="43"/>
      <c r="F25" s="43">
        <f>Via_order!J45</f>
        <v>0</v>
      </c>
      <c r="G25" s="41"/>
    </row>
    <row r="26" spans="2:7" ht="23.25" customHeight="1">
      <c r="B26" s="42" t="s">
        <v>47</v>
      </c>
      <c r="C26" s="41"/>
      <c r="D26" s="41"/>
      <c r="E26" s="41"/>
      <c r="F26" s="41"/>
      <c r="G26" s="41"/>
    </row>
    <row r="27" spans="2:7" ht="23.25" customHeight="1">
      <c r="B27" s="42" t="s">
        <v>48</v>
      </c>
      <c r="C27" s="41"/>
      <c r="D27" s="41"/>
      <c r="E27" s="41"/>
      <c r="F27" s="41"/>
      <c r="G27" s="41"/>
    </row>
    <row r="28" spans="2:7" ht="23.25" customHeight="1">
      <c r="B28" s="42" t="s">
        <v>49</v>
      </c>
      <c r="C28" s="41"/>
      <c r="D28" s="41"/>
      <c r="E28" s="41"/>
      <c r="F28" s="41"/>
      <c r="G28"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via_transports</dc:creator>
  <cp:keywords/>
  <dc:description/>
  <cp:lastModifiedBy>nagao2016</cp:lastModifiedBy>
  <cp:lastPrinted>2018-04-24T01:27:14Z</cp:lastPrinted>
  <dcterms:created xsi:type="dcterms:W3CDTF">2001-09-25T09:24:51Z</dcterms:created>
  <dcterms:modified xsi:type="dcterms:W3CDTF">2018-04-24T01:36:27Z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